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0" windowWidth="15390" windowHeight="3795" tabRatio="988" activeTab="6"/>
  </bookViews>
  <sheets>
    <sheet name="Ind 1 y 4 PROMOSAS" sheetId="1" r:id="rId1"/>
    <sheet name="Calificación" sheetId="2" r:id="rId2"/>
    <sheet name="Cobertura AP EPS" sheetId="3" r:id="rId3"/>
    <sheet name="CONTINUIDAD" sheetId="4" r:id="rId4"/>
    <sheet name="MICROMEDICION" sheetId="5" r:id="rId5"/>
    <sheet name="Atencion Reclamos" sheetId="6" r:id="rId6"/>
    <sheet name="Población" sheetId="7" r:id="rId7"/>
    <sheet name="Hoja1" sheetId="8" r:id="rId8"/>
  </sheets>
  <externalReferences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<sst xmlns="http://schemas.openxmlformats.org/spreadsheetml/2006/main" count="389" uniqueCount="70">
  <si>
    <t>Ingreso</t>
  </si>
  <si>
    <t>Costo</t>
  </si>
  <si>
    <t>I/C</t>
  </si>
  <si>
    <t>Aguas de Puerto Cortés</t>
  </si>
  <si>
    <t>Aguas de Choloma</t>
  </si>
  <si>
    <t>Aguas de Siguatepeque</t>
  </si>
  <si>
    <t>Aguas de La Lima</t>
  </si>
  <si>
    <t>Aguas de Danli</t>
  </si>
  <si>
    <t>Aguas de Siguatepeque (inicio nov 2008)</t>
  </si>
  <si>
    <t>Aguas de La Lima (inicio abril 2011)</t>
  </si>
  <si>
    <t>Aguas de Danli (inicio Sept 2011)</t>
  </si>
  <si>
    <t xml:space="preserve"> </t>
  </si>
  <si>
    <t>Aguas de Comayagua (inicio octubre 2009)</t>
  </si>
  <si>
    <t>Indicador PROMOSAS No.1 Proveedores de Servicio EPS alcanzan recuperación de Costos (Relación Ingreso Total/Costo Operativo Mayor o Igual a 1)</t>
  </si>
  <si>
    <t>Prestador de Servicios APS</t>
  </si>
  <si>
    <t>Indicador PROMOSAS No.4  Almenos 5 de los proveedores de servicios públicos SAS alcanzan un aumento de los ingresos de por lo menos 20% por unidad volumetrica del agua producida</t>
  </si>
  <si>
    <t>Producción Anual M3</t>
  </si>
  <si>
    <t>Lps/M3</t>
  </si>
  <si>
    <t>Ingreso por Agua Potable (Lps)</t>
  </si>
  <si>
    <t>Prestador</t>
  </si>
  <si>
    <t>Servicio Aguas de Comayagua</t>
  </si>
  <si>
    <t xml:space="preserve">Evolución de la Calificación </t>
  </si>
  <si>
    <t>Indicador PROMOSAS No.2 Al menos 5 de los EPS incrementan su Rating en una categoría según el ERSAPS</t>
  </si>
  <si>
    <t>A</t>
  </si>
  <si>
    <t>B</t>
  </si>
  <si>
    <t>D</t>
  </si>
  <si>
    <t>C</t>
  </si>
  <si>
    <t>SANAA La Ceiba</t>
  </si>
  <si>
    <t>POBLACION URBANA (Habitantes)</t>
  </si>
  <si>
    <t>Ciudad</t>
  </si>
  <si>
    <t>Choloma</t>
  </si>
  <si>
    <t>Comayagua</t>
  </si>
  <si>
    <t>Puerto Cortés</t>
  </si>
  <si>
    <t>Siguatepeque</t>
  </si>
  <si>
    <t>Danli</t>
  </si>
  <si>
    <t>La Lima</t>
  </si>
  <si>
    <t>Villanueva</t>
  </si>
  <si>
    <t>Pimienta</t>
  </si>
  <si>
    <t>San Manuel</t>
  </si>
  <si>
    <t>NUMERO DE  VIVIENDAS URBANAS TOTALES</t>
  </si>
  <si>
    <t>EPS</t>
  </si>
  <si>
    <t>NUMERO DE  CONEXIONES AGUA POTABLE</t>
  </si>
  <si>
    <t>Aguas de Choluteca</t>
  </si>
  <si>
    <t>ASVI Villanueva</t>
  </si>
  <si>
    <t>Potrerillos UMASPOT</t>
  </si>
  <si>
    <t>Pimienta Municipalida</t>
  </si>
  <si>
    <t>San Manuel Municipalidad</t>
  </si>
  <si>
    <t xml:space="preserve">COBERTURA DE AGUA POTABLE de EPS (%) </t>
  </si>
  <si>
    <t>CONTINUIDAD (HORAS PROMEDIO AL DIA DEL SERVICIO)</t>
  </si>
  <si>
    <t>COBERTURA DE MICROMEDICION</t>
  </si>
  <si>
    <t>PROYECCION</t>
  </si>
  <si>
    <t>Aguas del Valle  Villanueva,San Manuel y Pimienta Inicio sep 2013</t>
  </si>
  <si>
    <t>Aguas del Valle Villanueva</t>
  </si>
  <si>
    <t>Pimienta Aguas del Valle</t>
  </si>
  <si>
    <t>San Manuel Aguas del Valle</t>
  </si>
  <si>
    <t>Aguas del Valle Pimienta</t>
  </si>
  <si>
    <t>Aguas del Valle San Manuel</t>
  </si>
  <si>
    <t>Aguas del Valle</t>
  </si>
  <si>
    <t>Aguas de Teupasenti</t>
  </si>
  <si>
    <t>Aguas deTutule</t>
  </si>
  <si>
    <t>Aguas de Tutule</t>
  </si>
  <si>
    <t>Teupasenti</t>
  </si>
  <si>
    <t>San Pedro Tutule</t>
  </si>
  <si>
    <t xml:space="preserve">Aguas del Valle </t>
  </si>
  <si>
    <t>Prestador de Servicios</t>
  </si>
  <si>
    <t>Atención de Reclamos por Facturación (%)</t>
  </si>
  <si>
    <t>Atención de Reclamos por Servicio (%)</t>
  </si>
  <si>
    <t>ND</t>
  </si>
  <si>
    <t>Censo Proy</t>
  </si>
  <si>
    <t>La tabla anterior se rectifico 2008 a 2015 con las PROYECCIONES DEL INE DESPUES DEL Censo 2013</t>
  </si>
</sst>
</file>

<file path=xl/styles.xml><?xml version="1.0" encoding="utf-8"?>
<styleSheet xmlns="http://schemas.openxmlformats.org/spreadsheetml/2006/main">
  <numFmts count="33">
    <numFmt numFmtId="5" formatCode="&quot;L.&quot;\ #,##0;&quot;L.&quot;\ \-#,##0"/>
    <numFmt numFmtId="6" formatCode="&quot;L.&quot;\ #,##0;[Red]&quot;L.&quot;\ \-#,##0"/>
    <numFmt numFmtId="7" formatCode="&quot;L.&quot;\ #,##0.00;&quot;L.&quot;\ \-#,##0.00"/>
    <numFmt numFmtId="8" formatCode="&quot;L.&quot;\ #,##0.00;[Red]&quot;L.&quot;\ \-#,##0.00"/>
    <numFmt numFmtId="42" formatCode="_ &quot;L.&quot;\ * #,##0_ ;_ &quot;L.&quot;\ * \-#,##0_ ;_ &quot;L.&quot;\ * &quot;-&quot;_ ;_ @_ "/>
    <numFmt numFmtId="41" formatCode="_ * #,##0_ ;_ * \-#,##0_ ;_ * &quot;-&quot;_ ;_ @_ "/>
    <numFmt numFmtId="44" formatCode="_ &quot;L.&quot;\ * #,##0.00_ ;_ &quot;L.&quot;\ * \-#,##0.00_ ;_ &quot;L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%"/>
    <numFmt numFmtId="181" formatCode="#,##0_ ;\-#,##0\ "/>
    <numFmt numFmtId="182" formatCode="_(* #,##0.00_);_(* \(#,##0.00\);_(* &quot;-&quot;??_);_(@_)"/>
    <numFmt numFmtId="183" formatCode="[$-80A]dddd\,\ dd&quot; de &quot;mmmm&quot; de &quot;yyyy"/>
    <numFmt numFmtId="184" formatCode="[$-80A]hh:mm:ss\ AM/PM"/>
    <numFmt numFmtId="185" formatCode="0.000"/>
    <numFmt numFmtId="186" formatCode="0.0000"/>
    <numFmt numFmtId="187" formatCode="0.0"/>
    <numFmt numFmtId="18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u val="single"/>
      <sz val="14"/>
      <color indexed="8"/>
      <name val="Calibri"/>
      <family val="2"/>
    </font>
    <font>
      <sz val="16"/>
      <color indexed="8"/>
      <name val="Arial"/>
      <family val="0"/>
    </font>
    <font>
      <b/>
      <sz val="16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sz val="7.75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u val="single"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/>
      <bottom style="dashed"/>
    </border>
    <border>
      <left style="hair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medium"/>
      <top/>
      <bottom style="dashed"/>
    </border>
    <border>
      <left style="medium"/>
      <right style="thin"/>
      <top style="dashed"/>
      <bottom style="thin"/>
    </border>
    <border>
      <left style="medium"/>
      <right style="thin"/>
      <top style="dashed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dash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3" xfId="0" applyBorder="1" applyAlignment="1">
      <alignment/>
    </xf>
    <xf numFmtId="4" fontId="0" fillId="10" borderId="10" xfId="0" applyNumberFormat="1" applyFill="1" applyBorder="1" applyAlignment="1">
      <alignment/>
    </xf>
    <xf numFmtId="4" fontId="0" fillId="10" borderId="11" xfId="0" applyNumberFormat="1" applyFill="1" applyBorder="1" applyAlignment="1">
      <alignment/>
    </xf>
    <xf numFmtId="2" fontId="0" fillId="10" borderId="11" xfId="0" applyNumberFormat="1" applyFill="1" applyBorder="1" applyAlignment="1">
      <alignment horizontal="center"/>
    </xf>
    <xf numFmtId="2" fontId="0" fillId="10" borderId="12" xfId="0" applyNumberFormat="1" applyFill="1" applyBorder="1" applyAlignment="1">
      <alignment horizontal="center"/>
    </xf>
    <xf numFmtId="4" fontId="0" fillId="10" borderId="12" xfId="0" applyNumberFormat="1" applyFill="1" applyBorder="1" applyAlignment="1">
      <alignment horizontal="center"/>
    </xf>
    <xf numFmtId="0" fontId="49" fillId="0" borderId="13" xfId="0" applyFont="1" applyBorder="1" applyAlignment="1">
      <alignment/>
    </xf>
    <xf numFmtId="0" fontId="5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49" fillId="0" borderId="11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4" fontId="0" fillId="0" borderId="11" xfId="0" applyNumberFormat="1" applyFill="1" applyBorder="1" applyAlignment="1">
      <alignment/>
    </xf>
    <xf numFmtId="2" fontId="0" fillId="0" borderId="12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1" fillId="0" borderId="0" xfId="0" applyFont="1" applyAlignment="1">
      <alignment/>
    </xf>
    <xf numFmtId="3" fontId="0" fillId="0" borderId="16" xfId="0" applyNumberFormat="1" applyBorder="1" applyAlignment="1">
      <alignment/>
    </xf>
    <xf numFmtId="0" fontId="52" fillId="0" borderId="0" xfId="0" applyFont="1" applyAlignment="1">
      <alignment/>
    </xf>
    <xf numFmtId="0" fontId="49" fillId="16" borderId="13" xfId="0" applyFont="1" applyFill="1" applyBorder="1" applyAlignment="1">
      <alignment/>
    </xf>
    <xf numFmtId="0" fontId="49" fillId="16" borderId="13" xfId="0" applyFont="1" applyFill="1" applyBorder="1" applyAlignment="1">
      <alignment horizontal="center"/>
    </xf>
    <xf numFmtId="180" fontId="0" fillId="0" borderId="16" xfId="55" applyNumberFormat="1" applyFont="1" applyBorder="1" applyAlignment="1">
      <alignment/>
    </xf>
    <xf numFmtId="180" fontId="0" fillId="11" borderId="16" xfId="55" applyNumberFormat="1" applyFont="1" applyFill="1" applyBorder="1" applyAlignment="1">
      <alignment/>
    </xf>
    <xf numFmtId="180" fontId="0" fillId="17" borderId="16" xfId="55" applyNumberFormat="1" applyFont="1" applyFill="1" applyBorder="1" applyAlignment="1">
      <alignment/>
    </xf>
    <xf numFmtId="0" fontId="49" fillId="17" borderId="13" xfId="0" applyFont="1" applyFill="1" applyBorder="1" applyAlignment="1">
      <alignment/>
    </xf>
    <xf numFmtId="0" fontId="49" fillId="17" borderId="13" xfId="0" applyFont="1" applyFill="1" applyBorder="1" applyAlignment="1">
      <alignment horizontal="center"/>
    </xf>
    <xf numFmtId="181" fontId="0" fillId="0" borderId="16" xfId="48" applyNumberFormat="1" applyFont="1" applyBorder="1" applyAlignment="1">
      <alignment horizontal="center" vertical="center" wrapText="1"/>
    </xf>
    <xf numFmtId="181" fontId="0" fillId="11" borderId="16" xfId="48" applyNumberFormat="1" applyFont="1" applyFill="1" applyBorder="1" applyAlignment="1">
      <alignment horizontal="center" vertical="center" wrapText="1"/>
    </xf>
    <xf numFmtId="0" fontId="49" fillId="12" borderId="13" xfId="0" applyFont="1" applyFill="1" applyBorder="1" applyAlignment="1">
      <alignment/>
    </xf>
    <xf numFmtId="0" fontId="49" fillId="12" borderId="13" xfId="0" applyFont="1" applyFill="1" applyBorder="1" applyAlignment="1">
      <alignment horizontal="center"/>
    </xf>
    <xf numFmtId="9" fontId="0" fillId="0" borderId="16" xfId="55" applyFont="1" applyBorder="1" applyAlignment="1">
      <alignment horizontal="center" vertical="center"/>
    </xf>
    <xf numFmtId="2" fontId="0" fillId="19" borderId="12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181" fontId="0" fillId="12" borderId="16" xfId="48" applyNumberFormat="1" applyFont="1" applyFill="1" applyBorder="1" applyAlignment="1">
      <alignment horizontal="center" vertical="center" wrapText="1"/>
    </xf>
    <xf numFmtId="9" fontId="0" fillId="33" borderId="16" xfId="55" applyFont="1" applyFill="1" applyBorder="1" applyAlignment="1">
      <alignment horizontal="center" vertical="center"/>
    </xf>
    <xf numFmtId="0" fontId="49" fillId="0" borderId="0" xfId="0" applyFont="1" applyAlignment="1">
      <alignment horizontal="right"/>
    </xf>
    <xf numFmtId="3" fontId="0" fillId="33" borderId="16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4" fontId="0" fillId="34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9" fillId="0" borderId="13" xfId="0" applyFont="1" applyBorder="1" applyAlignment="1">
      <alignment horizontal="center"/>
    </xf>
    <xf numFmtId="9" fontId="0" fillId="0" borderId="16" xfId="55" applyFont="1" applyBorder="1" applyAlignment="1">
      <alignment horizontal="center"/>
    </xf>
    <xf numFmtId="9" fontId="0" fillId="0" borderId="14" xfId="55" applyFont="1" applyBorder="1" applyAlignment="1">
      <alignment horizontal="center"/>
    </xf>
    <xf numFmtId="9" fontId="0" fillId="0" borderId="15" xfId="55" applyFont="1" applyBorder="1" applyAlignment="1">
      <alignment horizontal="center"/>
    </xf>
    <xf numFmtId="2" fontId="0" fillId="13" borderId="12" xfId="0" applyNumberForma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9" fontId="0" fillId="0" borderId="16" xfId="55" applyFont="1" applyBorder="1" applyAlignment="1">
      <alignment horizontal="center"/>
    </xf>
    <xf numFmtId="9" fontId="0" fillId="0" borderId="14" xfId="55" applyFont="1" applyBorder="1" applyAlignment="1">
      <alignment horizontal="center"/>
    </xf>
    <xf numFmtId="9" fontId="0" fillId="0" borderId="15" xfId="55" applyFont="1" applyBorder="1" applyAlignment="1">
      <alignment horizontal="center"/>
    </xf>
    <xf numFmtId="4" fontId="0" fillId="10" borderId="10" xfId="0" applyNumberFormat="1" applyFill="1" applyBorder="1" applyAlignment="1">
      <alignment horizontal="center"/>
    </xf>
    <xf numFmtId="3" fontId="0" fillId="10" borderId="10" xfId="0" applyNumberFormat="1" applyFill="1" applyBorder="1" applyAlignment="1">
      <alignment horizontal="center"/>
    </xf>
    <xf numFmtId="181" fontId="0" fillId="34" borderId="16" xfId="48" applyNumberFormat="1" applyFont="1" applyFill="1" applyBorder="1" applyAlignment="1">
      <alignment horizontal="center" vertical="center" wrapText="1"/>
    </xf>
    <xf numFmtId="2" fontId="0" fillId="34" borderId="12" xfId="0" applyNumberFormat="1" applyFill="1" applyBorder="1" applyAlignment="1">
      <alignment horizontal="center"/>
    </xf>
    <xf numFmtId="4" fontId="0" fillId="34" borderId="12" xfId="0" applyNumberFormat="1" applyFill="1" applyBorder="1" applyAlignment="1">
      <alignment horizontal="center"/>
    </xf>
    <xf numFmtId="181" fontId="0" fillId="0" borderId="16" xfId="48" applyNumberFormat="1" applyFont="1" applyBorder="1" applyAlignment="1">
      <alignment horizontal="center" vertical="center" wrapText="1"/>
    </xf>
    <xf numFmtId="9" fontId="0" fillId="0" borderId="15" xfId="55" applyFont="1" applyBorder="1" applyAlignment="1">
      <alignment horizontal="center"/>
    </xf>
    <xf numFmtId="9" fontId="0" fillId="0" borderId="16" xfId="55" applyFont="1" applyBorder="1" applyAlignment="1">
      <alignment horizontal="center"/>
    </xf>
    <xf numFmtId="9" fontId="0" fillId="0" borderId="14" xfId="55" applyFont="1" applyBorder="1" applyAlignment="1">
      <alignment horizontal="center"/>
    </xf>
    <xf numFmtId="180" fontId="0" fillId="0" borderId="16" xfId="55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181" fontId="0" fillId="12" borderId="16" xfId="48" applyNumberFormat="1" applyFont="1" applyFill="1" applyBorder="1" applyAlignment="1">
      <alignment horizontal="center" vertical="center" wrapText="1"/>
    </xf>
    <xf numFmtId="9" fontId="0" fillId="33" borderId="16" xfId="55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0" fillId="10" borderId="0" xfId="0" applyNumberFormat="1" applyFill="1" applyBorder="1" applyAlignment="1">
      <alignment/>
    </xf>
    <xf numFmtId="2" fontId="0" fillId="10" borderId="0" xfId="0" applyNumberFormat="1" applyFill="1" applyBorder="1" applyAlignment="1">
      <alignment horizontal="center"/>
    </xf>
    <xf numFmtId="4" fontId="0" fillId="10" borderId="0" xfId="0" applyNumberForma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180" fontId="0" fillId="17" borderId="16" xfId="55" applyNumberFormat="1" applyFont="1" applyFill="1" applyBorder="1" applyAlignment="1">
      <alignment/>
    </xf>
    <xf numFmtId="180" fontId="0" fillId="11" borderId="16" xfId="55" applyNumberFormat="1" applyFont="1" applyFill="1" applyBorder="1" applyAlignment="1">
      <alignment/>
    </xf>
    <xf numFmtId="3" fontId="0" fillId="11" borderId="16" xfId="0" applyNumberFormat="1" applyFill="1" applyBorder="1" applyAlignment="1">
      <alignment horizontal="center" vertical="center"/>
    </xf>
    <xf numFmtId="4" fontId="0" fillId="33" borderId="0" xfId="0" applyNumberForma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9" fontId="0" fillId="0" borderId="15" xfId="55" applyFont="1" applyBorder="1" applyAlignment="1">
      <alignment horizontal="center"/>
    </xf>
    <xf numFmtId="4" fontId="0" fillId="34" borderId="17" xfId="0" applyNumberFormat="1" applyFill="1" applyBorder="1" applyAlignment="1">
      <alignment/>
    </xf>
    <xf numFmtId="4" fontId="0" fillId="19" borderId="13" xfId="0" applyNumberFormat="1" applyFill="1" applyBorder="1" applyAlignment="1">
      <alignment horizontal="center"/>
    </xf>
    <xf numFmtId="9" fontId="0" fillId="0" borderId="15" xfId="55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81" fontId="0" fillId="35" borderId="16" xfId="48" applyNumberFormat="1" applyFont="1" applyFill="1" applyBorder="1" applyAlignment="1">
      <alignment horizontal="center" vertical="center" wrapText="1"/>
    </xf>
    <xf numFmtId="181" fontId="0" fillId="36" borderId="16" xfId="48" applyNumberFormat="1" applyFont="1" applyFill="1" applyBorder="1" applyAlignment="1">
      <alignment horizontal="center" vertical="center" wrapText="1"/>
    </xf>
    <xf numFmtId="181" fontId="0" fillId="37" borderId="16" xfId="48" applyNumberFormat="1" applyFont="1" applyFill="1" applyBorder="1" applyAlignment="1">
      <alignment horizontal="center" vertical="center" wrapText="1"/>
    </xf>
    <xf numFmtId="181" fontId="0" fillId="38" borderId="16" xfId="48" applyNumberFormat="1" applyFont="1" applyFill="1" applyBorder="1" applyAlignment="1">
      <alignment horizontal="center" vertical="center" wrapText="1"/>
    </xf>
    <xf numFmtId="0" fontId="53" fillId="0" borderId="13" xfId="0" applyFont="1" applyBorder="1" applyAlignment="1">
      <alignment/>
    </xf>
    <xf numFmtId="0" fontId="49" fillId="8" borderId="13" xfId="0" applyFont="1" applyFill="1" applyBorder="1" applyAlignment="1">
      <alignment/>
    </xf>
    <xf numFmtId="0" fontId="49" fillId="8" borderId="13" xfId="0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0" fontId="49" fillId="15" borderId="13" xfId="0" applyFont="1" applyFill="1" applyBorder="1" applyAlignment="1">
      <alignment/>
    </xf>
    <xf numFmtId="0" fontId="49" fillId="15" borderId="13" xfId="0" applyFont="1" applyFill="1" applyBorder="1" applyAlignment="1">
      <alignment horizontal="center"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0" fillId="34" borderId="19" xfId="0" applyNumberFormat="1" applyFill="1" applyBorder="1" applyAlignment="1">
      <alignment/>
    </xf>
    <xf numFmtId="3" fontId="0" fillId="0" borderId="19" xfId="0" applyNumberFormat="1" applyBorder="1" applyAlignment="1">
      <alignment horizontal="center" vertical="center"/>
    </xf>
    <xf numFmtId="3" fontId="0" fillId="33" borderId="18" xfId="0" applyNumberFormat="1" applyFill="1" applyBorder="1" applyAlignment="1">
      <alignment/>
    </xf>
    <xf numFmtId="3" fontId="0" fillId="0" borderId="18" xfId="0" applyNumberFormat="1" applyBorder="1" applyAlignment="1">
      <alignment horizontal="center"/>
    </xf>
    <xf numFmtId="0" fontId="54" fillId="0" borderId="0" xfId="0" applyFont="1" applyAlignment="1">
      <alignment/>
    </xf>
    <xf numFmtId="0" fontId="54" fillId="0" borderId="20" xfId="0" applyFont="1" applyBorder="1" applyAlignment="1">
      <alignment horizontal="left" indent="1"/>
    </xf>
    <xf numFmtId="180" fontId="54" fillId="0" borderId="21" xfId="55" applyNumberFormat="1" applyFont="1" applyFill="1" applyBorder="1" applyAlignment="1">
      <alignment horizontal="center" vertical="center"/>
    </xf>
    <xf numFmtId="180" fontId="54" fillId="0" borderId="22" xfId="55" applyNumberFormat="1" applyFont="1" applyFill="1" applyBorder="1" applyAlignment="1">
      <alignment horizontal="center" vertical="center"/>
    </xf>
    <xf numFmtId="0" fontId="54" fillId="0" borderId="23" xfId="0" applyFont="1" applyBorder="1" applyAlignment="1">
      <alignment horizontal="left" indent="1"/>
    </xf>
    <xf numFmtId="180" fontId="54" fillId="0" borderId="16" xfId="55" applyNumberFormat="1" applyFont="1" applyFill="1" applyBorder="1" applyAlignment="1">
      <alignment horizontal="center" vertical="center"/>
    </xf>
    <xf numFmtId="180" fontId="54" fillId="0" borderId="24" xfId="55" applyNumberFormat="1" applyFont="1" applyFill="1" applyBorder="1" applyAlignment="1">
      <alignment horizontal="center" vertical="center"/>
    </xf>
    <xf numFmtId="0" fontId="54" fillId="0" borderId="25" xfId="0" applyFont="1" applyBorder="1" applyAlignment="1">
      <alignment horizontal="left" indent="1"/>
    </xf>
    <xf numFmtId="0" fontId="54" fillId="0" borderId="26" xfId="0" applyFont="1" applyBorder="1" applyAlignment="1">
      <alignment horizontal="left" indent="1"/>
    </xf>
    <xf numFmtId="180" fontId="54" fillId="0" borderId="27" xfId="55" applyNumberFormat="1" applyFont="1" applyFill="1" applyBorder="1" applyAlignment="1">
      <alignment horizontal="center" vertical="center"/>
    </xf>
    <xf numFmtId="180" fontId="54" fillId="0" borderId="28" xfId="55" applyNumberFormat="1" applyFont="1" applyFill="1" applyBorder="1" applyAlignment="1">
      <alignment horizontal="center" vertical="center"/>
    </xf>
    <xf numFmtId="0" fontId="53" fillId="13" borderId="29" xfId="0" applyFont="1" applyFill="1" applyBorder="1" applyAlignment="1">
      <alignment horizontal="center" vertical="center" wrapText="1"/>
    </xf>
    <xf numFmtId="0" fontId="53" fillId="16" borderId="30" xfId="0" applyFont="1" applyFill="1" applyBorder="1" applyAlignment="1">
      <alignment horizontal="center" vertical="center" wrapText="1"/>
    </xf>
    <xf numFmtId="0" fontId="53" fillId="12" borderId="31" xfId="0" applyFont="1" applyFill="1" applyBorder="1" applyAlignment="1">
      <alignment vertical="center"/>
    </xf>
    <xf numFmtId="9" fontId="0" fillId="0" borderId="16" xfId="55" applyFont="1" applyBorder="1" applyAlignment="1">
      <alignment horizontal="center" vertical="center"/>
    </xf>
    <xf numFmtId="180" fontId="54" fillId="36" borderId="16" xfId="55" applyNumberFormat="1" applyFont="1" applyFill="1" applyBorder="1" applyAlignment="1">
      <alignment horizontal="center" vertical="center"/>
    </xf>
    <xf numFmtId="180" fontId="54" fillId="36" borderId="24" xfId="55" applyNumberFormat="1" applyFont="1" applyFill="1" applyBorder="1" applyAlignment="1">
      <alignment horizontal="center" vertical="center"/>
    </xf>
    <xf numFmtId="3" fontId="0" fillId="0" borderId="16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9" fontId="0" fillId="0" borderId="16" xfId="55" applyFont="1" applyFill="1" applyBorder="1" applyAlignment="1">
      <alignment horizontal="center"/>
    </xf>
    <xf numFmtId="9" fontId="0" fillId="0" borderId="14" xfId="55" applyFont="1" applyFill="1" applyBorder="1" applyAlignment="1">
      <alignment horizontal="center"/>
    </xf>
    <xf numFmtId="0" fontId="0" fillId="36" borderId="0" xfId="0" applyFill="1" applyAlignment="1">
      <alignment/>
    </xf>
    <xf numFmtId="9" fontId="0" fillId="34" borderId="14" xfId="55" applyFont="1" applyFill="1" applyBorder="1" applyAlignment="1">
      <alignment horizontal="center"/>
    </xf>
    <xf numFmtId="180" fontId="54" fillId="0" borderId="25" xfId="55" applyNumberFormat="1" applyFont="1" applyFill="1" applyBorder="1" applyAlignment="1">
      <alignment horizontal="center" vertical="center"/>
    </xf>
    <xf numFmtId="180" fontId="54" fillId="0" borderId="32" xfId="55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80" fontId="0" fillId="0" borderId="16" xfId="55" applyNumberFormat="1" applyFont="1" applyFill="1" applyBorder="1" applyAlignment="1">
      <alignment/>
    </xf>
    <xf numFmtId="4" fontId="0" fillId="0" borderId="13" xfId="0" applyNumberFormat="1" applyFill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52" fillId="34" borderId="12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3" fillId="12" borderId="33" xfId="0" applyFont="1" applyFill="1" applyBorder="1" applyAlignment="1">
      <alignment horizontal="center" vertical="center"/>
    </xf>
    <xf numFmtId="0" fontId="53" fillId="12" borderId="34" xfId="0" applyFont="1" applyFill="1" applyBorder="1" applyAlignment="1">
      <alignment horizontal="center" vertical="center"/>
    </xf>
    <xf numFmtId="9" fontId="0" fillId="34" borderId="15" xfId="55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2375"/>
          <c:w val="0.800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Calificación!$B$7:$B$15</c:f>
              <c:strCache/>
            </c:strRef>
          </c:cat>
          <c:val>
            <c:numRef>
              <c:f>'[4]Calificación'!$C$8:$C$13</c:f>
              <c:numCache>
                <c:ptCount val="6"/>
                <c:pt idx="0">
                  <c:v>0.85</c:v>
                </c:pt>
                <c:pt idx="1">
                  <c:v>0.6</c:v>
                </c:pt>
                <c:pt idx="2">
                  <c:v>0.18</c:v>
                </c:pt>
                <c:pt idx="3">
                  <c:v>0.21</c:v>
                </c:pt>
                <c:pt idx="4">
                  <c:v>0.09</c:v>
                </c:pt>
                <c:pt idx="5">
                  <c:v>0.21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solidFill>
              <a:srgbClr val="E46C0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Calificación!$B$7:$B$15</c:f>
              <c:strCache/>
            </c:strRef>
          </c:cat>
          <c:val>
            <c:numRef>
              <c:f>'[4]Calificación'!$D$8:$D$13</c:f>
              <c:numCache>
                <c:ptCount val="6"/>
                <c:pt idx="0">
                  <c:v>0.85</c:v>
                </c:pt>
                <c:pt idx="1">
                  <c:v>0.71</c:v>
                </c:pt>
                <c:pt idx="2">
                  <c:v>0.7</c:v>
                </c:pt>
                <c:pt idx="3">
                  <c:v>0.52</c:v>
                </c:pt>
                <c:pt idx="4">
                  <c:v>0.49</c:v>
                </c:pt>
                <c:pt idx="5">
                  <c:v>0.49</c:v>
                </c:pt>
              </c:numCache>
            </c:numRef>
          </c:val>
        </c:ser>
        <c:ser>
          <c:idx val="2"/>
          <c:order val="2"/>
          <c:tx>
            <c:v>2012</c:v>
          </c:tx>
          <c:spPr>
            <a:solidFill>
              <a:srgbClr val="89A54E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89A54E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Calificación!$B$7:$B$15</c:f>
              <c:strCache/>
            </c:strRef>
          </c:cat>
          <c:val>
            <c:numRef>
              <c:f>'[4]Calificación'!$E$8:$E$13</c:f>
              <c:numCache>
                <c:ptCount val="6"/>
                <c:pt idx="0">
                  <c:v>0.94</c:v>
                </c:pt>
                <c:pt idx="1">
                  <c:v>0.81</c:v>
                </c:pt>
                <c:pt idx="2">
                  <c:v>0.85</c:v>
                </c:pt>
                <c:pt idx="3">
                  <c:v>0.82</c:v>
                </c:pt>
                <c:pt idx="4">
                  <c:v>0.55</c:v>
                </c:pt>
                <c:pt idx="5">
                  <c:v>0.79</c:v>
                </c:pt>
              </c:numCache>
            </c:numRef>
          </c:val>
        </c:ser>
        <c:ser>
          <c:idx val="4"/>
          <c:order val="3"/>
          <c:tx>
            <c:strRef>
              <c:f>Calificación!$F$6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Calificación!$B$7:$B$15</c:f>
              <c:strCache/>
            </c:strRef>
          </c:cat>
          <c:val>
            <c:numRef>
              <c:f>Calificación!$F$7:$F$15</c:f>
              <c:numCache/>
            </c:numRef>
          </c:val>
        </c:ser>
        <c:ser>
          <c:idx val="3"/>
          <c:order val="4"/>
          <c:tx>
            <c:strRef>
              <c:f>Calificación!$G$6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Calificación!$B$7:$B$15</c:f>
              <c:strCache/>
            </c:strRef>
          </c:cat>
          <c:val>
            <c:numRef>
              <c:f>Calificación!$G$7:$G$15</c:f>
              <c:numCache/>
            </c:numRef>
          </c:val>
        </c:ser>
        <c:ser>
          <c:idx val="5"/>
          <c:order val="5"/>
          <c:tx>
            <c:strRef>
              <c:f>Calificación!$H$6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Calificación!$B$7:$B$15</c:f>
              <c:strCache/>
            </c:strRef>
          </c:cat>
          <c:val>
            <c:numRef>
              <c:f>Calificación!$H$7:$H$15</c:f>
              <c:numCache/>
            </c:numRef>
          </c:val>
        </c:ser>
        <c:axId val="47738555"/>
        <c:axId val="26993812"/>
      </c:barChart>
      <c:catAx>
        <c:axId val="4773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993812"/>
        <c:crosses val="autoZero"/>
        <c:auto val="1"/>
        <c:lblOffset val="100"/>
        <c:tickLblSkip val="1"/>
        <c:noMultiLvlLbl val="0"/>
      </c:catAx>
      <c:valAx>
        <c:axId val="2699381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38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425"/>
          <c:y val="0.2165"/>
          <c:w val="0.04"/>
          <c:h val="0.359"/>
        </c:manualLayout>
      </c:layout>
      <c:overlay val="0"/>
      <c:spPr>
        <a:solidFill>
          <a:srgbClr val="FFFFFF"/>
        </a:solidFill>
        <a:ln w="254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-0.00675"/>
          <c:w val="0.64475"/>
          <c:h val="0.9285"/>
        </c:manualLayout>
      </c:layout>
      <c:scatterChart>
        <c:scatterStyle val="lineMarker"/>
        <c:varyColors val="0"/>
        <c:ser>
          <c:idx val="1"/>
          <c:order val="0"/>
          <c:tx>
            <c:strRef>
              <c:f>Población!$B$23</c:f>
              <c:strCache>
                <c:ptCount val="1"/>
                <c:pt idx="0">
                  <c:v>Puerto Cortés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Población!$C$20:$J$20</c:f>
              <c:numCache/>
            </c:numRef>
          </c:xVal>
          <c:yVal>
            <c:numRef>
              <c:f>Población!$C$23:$J$23</c:f>
              <c:numCache/>
            </c:numRef>
          </c:yVal>
          <c:smooth val="0"/>
        </c:ser>
        <c:ser>
          <c:idx val="0"/>
          <c:order val="1"/>
          <c:tx>
            <c:strRef>
              <c:f>Población!$B$22</c:f>
              <c:strCache>
                <c:ptCount val="1"/>
                <c:pt idx="0">
                  <c:v>Comayagua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Población!$C$20:$J$20</c:f>
              <c:numCache/>
            </c:numRef>
          </c:xVal>
          <c:yVal>
            <c:numRef>
              <c:f>Población!$C$22:$J$22</c:f>
              <c:numCache/>
            </c:numRef>
          </c:yVal>
          <c:smooth val="0"/>
        </c:ser>
        <c:ser>
          <c:idx val="2"/>
          <c:order val="2"/>
          <c:tx>
            <c:strRef>
              <c:f>Población!$B$24</c:f>
              <c:strCache>
                <c:ptCount val="1"/>
                <c:pt idx="0">
                  <c:v>Siguatepeque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Población!$C$20:$J$20</c:f>
              <c:numCache/>
            </c:numRef>
          </c:xVal>
          <c:yVal>
            <c:numRef>
              <c:f>Población!$C$24:$J$24</c:f>
              <c:numCache/>
            </c:numRef>
          </c:yVal>
          <c:smooth val="0"/>
        </c:ser>
        <c:ser>
          <c:idx val="3"/>
          <c:order val="3"/>
          <c:tx>
            <c:strRef>
              <c:f>Población!$B$27</c:f>
              <c:strCache>
                <c:ptCount val="1"/>
                <c:pt idx="0">
                  <c:v>Villanueva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Población!$C$20:$J$20</c:f>
              <c:numCache/>
            </c:numRef>
          </c:xVal>
          <c:yVal>
            <c:numRef>
              <c:f>Población!$C$27:$J$27</c:f>
              <c:numCache/>
            </c:numRef>
          </c:yVal>
          <c:smooth val="0"/>
        </c:ser>
        <c:ser>
          <c:idx val="5"/>
          <c:order val="4"/>
          <c:tx>
            <c:strRef>
              <c:f>Población!$B$25</c:f>
              <c:strCache>
                <c:ptCount val="1"/>
                <c:pt idx="0">
                  <c:v>Danli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Población!$C$20:$J$20</c:f>
              <c:numCache/>
            </c:numRef>
          </c:xVal>
          <c:yVal>
            <c:numRef>
              <c:f>Población!$C$25:$J$25</c:f>
              <c:numCache/>
            </c:numRef>
          </c:yVal>
          <c:smooth val="0"/>
        </c:ser>
        <c:ser>
          <c:idx val="7"/>
          <c:order val="5"/>
          <c:tx>
            <c:strRef>
              <c:f>Población!$B$26</c:f>
              <c:strCache>
                <c:ptCount val="1"/>
                <c:pt idx="0">
                  <c:v>La Lima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Población!$C$20:$J$20</c:f>
              <c:numCache/>
            </c:numRef>
          </c:xVal>
          <c:yVal>
            <c:numRef>
              <c:f>Población!$C$26:$J$26</c:f>
              <c:numCache/>
            </c:numRef>
          </c:yVal>
          <c:smooth val="0"/>
        </c:ser>
        <c:ser>
          <c:idx val="9"/>
          <c:order val="6"/>
          <c:tx>
            <c:strRef>
              <c:f>Población!$B$28</c:f>
              <c:strCache>
                <c:ptCount val="1"/>
                <c:pt idx="0">
                  <c:v>Pimienta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Población!$C$20:$J$20</c:f>
              <c:numCache/>
            </c:numRef>
          </c:xVal>
          <c:yVal>
            <c:numRef>
              <c:f>Población!$C$28:$J$28</c:f>
              <c:numCache/>
            </c:numRef>
          </c:yVal>
          <c:smooth val="0"/>
        </c:ser>
        <c:ser>
          <c:idx val="10"/>
          <c:order val="7"/>
          <c:tx>
            <c:strRef>
              <c:f>Población!$B$29</c:f>
              <c:strCache>
                <c:ptCount val="1"/>
                <c:pt idx="0">
                  <c:v>San Manuel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Población!$C$20:$J$20</c:f>
              <c:numCache/>
            </c:numRef>
          </c:xVal>
          <c:yVal>
            <c:numRef>
              <c:f>Población!$C$29:$J$29</c:f>
              <c:numCache/>
            </c:numRef>
          </c:yVal>
          <c:smooth val="0"/>
        </c:ser>
        <c:ser>
          <c:idx val="11"/>
          <c:order val="8"/>
          <c:tx>
            <c:strRef>
              <c:f>Población!$B$21</c:f>
              <c:strCache>
                <c:ptCount val="1"/>
                <c:pt idx="0">
                  <c:v>Choloma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Población!$C$20:$J$20</c:f>
              <c:numCache/>
            </c:numRef>
          </c:xVal>
          <c:yVal>
            <c:numRef>
              <c:f>Población!$C$21:$J$21</c:f>
              <c:numCache/>
            </c:numRef>
          </c:yVal>
          <c:smooth val="0"/>
        </c:ser>
        <c:axId val="45367685"/>
        <c:axId val="5655982"/>
      </c:scatterChart>
      <c:valAx>
        <c:axId val="45367685"/>
        <c:scaling>
          <c:orientation val="minMax"/>
          <c:max val="2014"/>
          <c:min val="20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5982"/>
        <c:crosses val="autoZero"/>
        <c:crossBetween val="midCat"/>
        <c:dispUnits/>
      </c:valAx>
      <c:valAx>
        <c:axId val="5655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
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676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5"/>
          <c:y val="0.18575"/>
          <c:w val="0.16025"/>
          <c:h val="0.6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25"/>
          <c:y val="-0.00675"/>
          <c:w val="0.545"/>
          <c:h val="0.92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Población!$B$42</c:f>
              <c:strCache>
                <c:ptCount val="1"/>
                <c:pt idx="0">
                  <c:v>Aguas de Puerto Cortés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Población!$C$39:$H$39</c:f>
              <c:numCache/>
            </c:numRef>
          </c:xVal>
          <c:yVal>
            <c:numRef>
              <c:f>Población!$C$42:$H$42</c:f>
              <c:numCache/>
            </c:numRef>
          </c:yVal>
          <c:smooth val="0"/>
        </c:ser>
        <c:ser>
          <c:idx val="1"/>
          <c:order val="1"/>
          <c:tx>
            <c:strRef>
              <c:f>Población!$B$41</c:f>
              <c:strCache>
                <c:ptCount val="1"/>
                <c:pt idx="0">
                  <c:v>Servicio Aguas de Comayagua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Población!$C$39:$J$39</c:f>
              <c:numCache/>
            </c:numRef>
          </c:xVal>
          <c:yVal>
            <c:numRef>
              <c:f>Población!$C$41:$J$41</c:f>
              <c:numCache/>
            </c:numRef>
          </c:yVal>
          <c:smooth val="0"/>
        </c:ser>
        <c:ser>
          <c:idx val="2"/>
          <c:order val="2"/>
          <c:tx>
            <c:strRef>
              <c:f>Población!$B$44</c:f>
              <c:strCache>
                <c:ptCount val="1"/>
                <c:pt idx="0">
                  <c:v>Aguas de Danli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Población!$C$39:$J$39</c:f>
              <c:numCache/>
            </c:numRef>
          </c:xVal>
          <c:yVal>
            <c:numRef>
              <c:f>Población!$C$44:$J$44</c:f>
              <c:numCache/>
            </c:numRef>
          </c:yVal>
          <c:smooth val="0"/>
        </c:ser>
        <c:ser>
          <c:idx val="3"/>
          <c:order val="3"/>
          <c:tx>
            <c:strRef>
              <c:f>Población!$B$45</c:f>
              <c:strCache>
                <c:ptCount val="1"/>
                <c:pt idx="0">
                  <c:v>Aguas de La Lima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Población!$C$39:$J$39</c:f>
              <c:numCache/>
            </c:numRef>
          </c:xVal>
          <c:yVal>
            <c:numRef>
              <c:f>Población!$C$45:$J$45</c:f>
              <c:numCache/>
            </c:numRef>
          </c:yVal>
          <c:smooth val="0"/>
        </c:ser>
        <c:ser>
          <c:idx val="4"/>
          <c:order val="4"/>
          <c:tx>
            <c:strRef>
              <c:f>Población!$B$40</c:f>
              <c:strCache>
                <c:ptCount val="1"/>
                <c:pt idx="0">
                  <c:v>Aguas de Choloma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Población!$C$39:$J$39</c:f>
              <c:numCache/>
            </c:numRef>
          </c:xVal>
          <c:yVal>
            <c:numRef>
              <c:f>Población!$C$40:$J$40</c:f>
              <c:numCache/>
            </c:numRef>
          </c:yVal>
          <c:smooth val="0"/>
        </c:ser>
        <c:ser>
          <c:idx val="5"/>
          <c:order val="5"/>
          <c:tx>
            <c:strRef>
              <c:f>Población!$B$43</c:f>
              <c:strCache>
                <c:ptCount val="1"/>
                <c:pt idx="0">
                  <c:v>Aguas de Siguatepeque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Población!$C$39:$J$39</c:f>
              <c:numCache/>
            </c:numRef>
          </c:xVal>
          <c:yVal>
            <c:numRef>
              <c:f>Población!$C$43:$J$43</c:f>
              <c:numCache/>
            </c:numRef>
          </c:yVal>
          <c:smooth val="0"/>
        </c:ser>
        <c:axId val="50903839"/>
        <c:axId val="55481368"/>
      </c:scatterChart>
      <c:valAx>
        <c:axId val="50903839"/>
        <c:scaling>
          <c:orientation val="minMax"/>
          <c:max val="2014"/>
          <c:min val="20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81368"/>
        <c:crosses val="autoZero"/>
        <c:crossBetween val="midCat"/>
        <c:dispUnits/>
      </c:valAx>
      <c:valAx>
        <c:axId val="55481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Conexiones AP
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038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725"/>
          <c:y val="0.22975"/>
          <c:w val="0.323"/>
          <c:h val="0.6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-0.00675"/>
          <c:w val="0.5775"/>
          <c:h val="0.92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Población!$B$61</c:f>
              <c:strCache>
                <c:ptCount val="1"/>
                <c:pt idx="0">
                  <c:v>Aguas de Choloma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Población!$C$60:$J$60</c:f>
              <c:numCache/>
            </c:numRef>
          </c:xVal>
          <c:yVal>
            <c:numRef>
              <c:f>Población!$C$61:$J$61</c:f>
              <c:numCache/>
            </c:numRef>
          </c:yVal>
          <c:smooth val="0"/>
        </c:ser>
        <c:ser>
          <c:idx val="1"/>
          <c:order val="1"/>
          <c:tx>
            <c:strRef>
              <c:f>Población!$B$62</c:f>
              <c:strCache>
                <c:ptCount val="1"/>
                <c:pt idx="0">
                  <c:v>Servicio Aguas de Comayagua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Población!$C$60:$J$60</c:f>
              <c:numCache/>
            </c:numRef>
          </c:xVal>
          <c:yVal>
            <c:numRef>
              <c:f>Población!$C$62:$J$62</c:f>
              <c:numCache/>
            </c:numRef>
          </c:yVal>
          <c:smooth val="0"/>
        </c:ser>
        <c:ser>
          <c:idx val="2"/>
          <c:order val="2"/>
          <c:tx>
            <c:strRef>
              <c:f>Población!$B$63</c:f>
              <c:strCache>
                <c:ptCount val="1"/>
                <c:pt idx="0">
                  <c:v>Aguas de Puerto Cortés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Población!$C$60:$J$60</c:f>
              <c:numCache/>
            </c:numRef>
          </c:xVal>
          <c:yVal>
            <c:numRef>
              <c:f>Población!$C$63:$J$63</c:f>
              <c:numCache/>
            </c:numRef>
          </c:yVal>
          <c:smooth val="0"/>
        </c:ser>
        <c:ser>
          <c:idx val="3"/>
          <c:order val="3"/>
          <c:tx>
            <c:strRef>
              <c:f>Población!$B$64</c:f>
              <c:strCache>
                <c:ptCount val="1"/>
                <c:pt idx="0">
                  <c:v>Aguas de Siguatepeque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Población!$C$60:$H$60</c:f>
              <c:numCache/>
            </c:numRef>
          </c:xVal>
          <c:yVal>
            <c:numRef>
              <c:f>Población!$C$64:$H$64</c:f>
              <c:numCache/>
            </c:numRef>
          </c:yVal>
          <c:smooth val="0"/>
        </c:ser>
        <c:ser>
          <c:idx val="5"/>
          <c:order val="4"/>
          <c:tx>
            <c:strRef>
              <c:f>Población!$B$65</c:f>
              <c:strCache>
                <c:ptCount val="1"/>
                <c:pt idx="0">
                  <c:v>Aguas de Danli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Población!$C$60:$J$60</c:f>
              <c:numCache/>
            </c:numRef>
          </c:xVal>
          <c:yVal>
            <c:numRef>
              <c:f>Población!$C$65:$J$65</c:f>
              <c:numCache/>
            </c:numRef>
          </c:yVal>
          <c:smooth val="0"/>
        </c:ser>
        <c:ser>
          <c:idx val="7"/>
          <c:order val="5"/>
          <c:tx>
            <c:strRef>
              <c:f>Población!$B$66</c:f>
              <c:strCache>
                <c:ptCount val="1"/>
                <c:pt idx="0">
                  <c:v>Aguas de La Lima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Población!$C$60:$H$60</c:f>
              <c:numCache/>
            </c:numRef>
          </c:xVal>
          <c:yVal>
            <c:numRef>
              <c:f>Población!$C$66:$H$66</c:f>
              <c:numCache/>
            </c:numRef>
          </c:yVal>
          <c:smooth val="0"/>
        </c:ser>
        <c:axId val="29570265"/>
        <c:axId val="64805794"/>
      </c:scatterChart>
      <c:valAx>
        <c:axId val="29570265"/>
        <c:scaling>
          <c:orientation val="minMax"/>
          <c:max val="2013"/>
          <c:min val="20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05794"/>
        <c:crosses val="autoZero"/>
        <c:crossBetween val="midCat"/>
        <c:dispUnits/>
      </c:valAx>
      <c:valAx>
        <c:axId val="64805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Cobertura AP</a:t>
                </a:r>
              </a:p>
            </c:rich>
          </c:tx>
          <c:layout>
            <c:manualLayout>
              <c:xMode val="factor"/>
              <c:yMode val="factor"/>
              <c:x val="-0.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702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5"/>
          <c:y val="0.125"/>
          <c:w val="0.3205"/>
          <c:h val="0.8345"/>
        </c:manualLayout>
      </c:layout>
      <c:overlay val="0"/>
      <c:spPr>
        <a:solidFill>
          <a:srgbClr val="DBEEF4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CHOLOMA 
Cobertura AP y Crecimiento Urbano Total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3175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25"/>
          <c:y val="0.1465"/>
          <c:w val="0.746"/>
          <c:h val="0.76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Población!$B$21</c:f>
              <c:strCache>
                <c:ptCount val="1"/>
                <c:pt idx="0">
                  <c:v>Choloma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Población!$C$20:$G$20</c:f>
              <c:num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xVal>
          <c:yVal>
            <c:numRef>
              <c:f>Población!$C$21:$G$21</c:f>
              <c:numCache>
                <c:ptCount val="5"/>
                <c:pt idx="0">
                  <c:v>23957.7183101156</c:v>
                </c:pt>
                <c:pt idx="1">
                  <c:v>25717.1585723391</c:v>
                </c:pt>
                <c:pt idx="2">
                  <c:v>25762</c:v>
                </c:pt>
                <c:pt idx="3">
                  <c:v>30339.196940726575</c:v>
                </c:pt>
                <c:pt idx="4">
                  <c:v>31481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Población!$B$40</c:f>
              <c:strCache>
                <c:ptCount val="1"/>
                <c:pt idx="0">
                  <c:v>Aguas de Choloma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Población!$C$39:$G$39</c:f>
              <c:num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xVal>
          <c:yVal>
            <c:numRef>
              <c:f>Población!$C$40:$G$40</c:f>
              <c:numCache>
                <c:ptCount val="5"/>
                <c:pt idx="0">
                  <c:v>20822</c:v>
                </c:pt>
                <c:pt idx="1">
                  <c:v>21241</c:v>
                </c:pt>
                <c:pt idx="2">
                  <c:v>21586</c:v>
                </c:pt>
                <c:pt idx="3">
                  <c:v>22304</c:v>
                </c:pt>
                <c:pt idx="4">
                  <c:v>22245</c:v>
                </c:pt>
              </c:numCache>
            </c:numRef>
          </c:yVal>
          <c:smooth val="1"/>
        </c:ser>
        <c:axId val="41617717"/>
        <c:axId val="39015134"/>
      </c:scatterChart>
      <c:valAx>
        <c:axId val="41617717"/>
        <c:scaling>
          <c:orientation val="minMax"/>
          <c:max val="2014"/>
          <c:min val="20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015134"/>
        <c:crosses val="autoZero"/>
        <c:crossBetween val="midCat"/>
        <c:dispUnits/>
      </c:valAx>
      <c:valAx>
        <c:axId val="39015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Urbanas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177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"/>
          <c:y val="0.2145"/>
          <c:w val="0.2145"/>
          <c:h val="0.1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E6E0EC"/>
    </a:solidFill>
    <a:ln w="3175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COMAYAGUA 
Cobertura AP y Crecimiento Urbano Total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3175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5"/>
          <c:y val="0.1465"/>
          <c:w val="0.67875"/>
          <c:h val="0.76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Población!$B$22</c:f>
              <c:strCache>
                <c:ptCount val="1"/>
                <c:pt idx="0">
                  <c:v>Comayagua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Población!$C$20:$G$20</c:f>
              <c:num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xVal>
          <c:yVal>
            <c:numRef>
              <c:f>Población!$C$22:$G$22</c:f>
              <c:numCache>
                <c:ptCount val="5"/>
                <c:pt idx="0">
                  <c:v>13898.896123453878</c:v>
                </c:pt>
                <c:pt idx="1">
                  <c:v>14236.641495566399</c:v>
                </c:pt>
                <c:pt idx="2">
                  <c:v>14698</c:v>
                </c:pt>
                <c:pt idx="3">
                  <c:v>14912.13223979146</c:v>
                </c:pt>
                <c:pt idx="4">
                  <c:v>15249.87761190398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Población!$B$41</c:f>
              <c:strCache>
                <c:ptCount val="1"/>
                <c:pt idx="0">
                  <c:v>Servicio Aguas de Comayagua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Población!$C$39:$G$39</c:f>
              <c:num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xVal>
          <c:yVal>
            <c:numRef>
              <c:f>Población!$C$41:$G$41</c:f>
              <c:numCache>
                <c:ptCount val="5"/>
                <c:pt idx="0">
                  <c:v>12097</c:v>
                </c:pt>
                <c:pt idx="1">
                  <c:v>12268</c:v>
                </c:pt>
                <c:pt idx="2">
                  <c:v>14654</c:v>
                </c:pt>
                <c:pt idx="3">
                  <c:v>14783</c:v>
                </c:pt>
                <c:pt idx="4">
                  <c:v>15175</c:v>
                </c:pt>
              </c:numCache>
            </c:numRef>
          </c:yVal>
          <c:smooth val="1"/>
        </c:ser>
        <c:axId val="15591887"/>
        <c:axId val="6109256"/>
      </c:scatterChart>
      <c:valAx>
        <c:axId val="15591887"/>
        <c:scaling>
          <c:orientation val="minMax"/>
          <c:max val="20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09256"/>
        <c:crosses val="autoZero"/>
        <c:crossBetween val="midCat"/>
        <c:dispUnits/>
      </c:valAx>
      <c:valAx>
        <c:axId val="6109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Urbanas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5918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45"/>
          <c:y val="0.23025"/>
          <c:w val="0.2825"/>
          <c:h val="0.1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CD5B5"/>
    </a:solidFill>
    <a:ln w="3175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PUERTO CORTES
Cobertura AP y Crecimiento Urbano Total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3175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5"/>
          <c:y val="0.1465"/>
          <c:w val="0.72475"/>
          <c:h val="0.76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Población!$B$23</c:f>
              <c:strCache>
                <c:ptCount val="1"/>
                <c:pt idx="0">
                  <c:v>Puerto Cortés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Población!$C$20:$J$20</c:f>
              <c:num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xVal>
          <c:yVal>
            <c:numRef>
              <c:f>Población!$C$23:$J$23</c:f>
              <c:numCache>
                <c:ptCount val="8"/>
                <c:pt idx="0">
                  <c:v>14918.6984662303</c:v>
                </c:pt>
                <c:pt idx="1">
                  <c:v>15128.84300295504</c:v>
                </c:pt>
                <c:pt idx="2">
                  <c:v>15338.987539679762</c:v>
                </c:pt>
                <c:pt idx="3">
                  <c:v>15549.13207640452</c:v>
                </c:pt>
                <c:pt idx="4">
                  <c:v>15759.27661312926</c:v>
                </c:pt>
                <c:pt idx="5">
                  <c:v>15966.342257610919</c:v>
                </c:pt>
                <c:pt idx="6">
                  <c:v>16185.723471064883</c:v>
                </c:pt>
                <c:pt idx="7">
                  <c:v>16800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Población!$B$42</c:f>
              <c:strCache>
                <c:ptCount val="1"/>
                <c:pt idx="0">
                  <c:v>Aguas de Puerto Cortés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Población!$C$39:$J$39</c:f>
              <c:num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xVal>
          <c:yVal>
            <c:numRef>
              <c:f>Población!$C$42:$J$42</c:f>
              <c:numCache>
                <c:ptCount val="8"/>
                <c:pt idx="0">
                  <c:v>11487</c:v>
                </c:pt>
                <c:pt idx="1">
                  <c:v>12063</c:v>
                </c:pt>
                <c:pt idx="2">
                  <c:v>12570</c:v>
                </c:pt>
                <c:pt idx="3">
                  <c:v>12988</c:v>
                </c:pt>
                <c:pt idx="4">
                  <c:v>13831</c:v>
                </c:pt>
                <c:pt idx="5">
                  <c:v>14646</c:v>
                </c:pt>
                <c:pt idx="6">
                  <c:v>15714</c:v>
                </c:pt>
                <c:pt idx="7">
                  <c:v>16724</c:v>
                </c:pt>
              </c:numCache>
            </c:numRef>
          </c:yVal>
          <c:smooth val="1"/>
        </c:ser>
        <c:axId val="54983305"/>
        <c:axId val="25087698"/>
      </c:scatterChart>
      <c:valAx>
        <c:axId val="54983305"/>
        <c:scaling>
          <c:orientation val="minMax"/>
          <c:max val="20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087698"/>
        <c:crosses val="autoZero"/>
        <c:crossBetween val="midCat"/>
        <c:dispUnits/>
      </c:valAx>
      <c:valAx>
        <c:axId val="25087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Urbanas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9833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5"/>
          <c:y val="0.243"/>
          <c:w val="0.1815"/>
          <c:h val="0.1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C3D69B"/>
    </a:solidFill>
    <a:ln w="3175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SIGUATEPEQUE
Cobertura AP y Crecimiento Urbano Total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3175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465"/>
          <c:w val="0.72225"/>
          <c:h val="0.76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Población!$B$24</c:f>
              <c:strCache>
                <c:ptCount val="1"/>
                <c:pt idx="0">
                  <c:v>Siguatepeque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Población!$C$20:$G$20</c:f>
              <c:num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xVal>
          <c:yVal>
            <c:numRef>
              <c:f>Población!$C$24:$G$24</c:f>
              <c:numCache>
                <c:ptCount val="5"/>
                <c:pt idx="0">
                  <c:v>9830.793957046633</c:v>
                </c:pt>
                <c:pt idx="1">
                  <c:v>10069.023704704641</c:v>
                </c:pt>
                <c:pt idx="2">
                  <c:v>10141</c:v>
                </c:pt>
                <c:pt idx="3">
                  <c:v>10121</c:v>
                </c:pt>
                <c:pt idx="4">
                  <c:v>11537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Población!$B$43</c:f>
              <c:strCache>
                <c:ptCount val="1"/>
                <c:pt idx="0">
                  <c:v>Aguas de Siguatepeque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Población!$C$39:$G$39</c:f>
              <c:num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xVal>
          <c:yVal>
            <c:numRef>
              <c:f>Población!$C$43:$G$43</c:f>
              <c:numCache>
                <c:ptCount val="5"/>
                <c:pt idx="0">
                  <c:v>7249</c:v>
                </c:pt>
                <c:pt idx="1">
                  <c:v>7672</c:v>
                </c:pt>
                <c:pt idx="2">
                  <c:v>8214</c:v>
                </c:pt>
                <c:pt idx="3">
                  <c:v>8357</c:v>
                </c:pt>
                <c:pt idx="4">
                  <c:v>8640</c:v>
                </c:pt>
              </c:numCache>
            </c:numRef>
          </c:yVal>
          <c:smooth val="1"/>
        </c:ser>
        <c:axId val="24462691"/>
        <c:axId val="18837628"/>
      </c:scatterChart>
      <c:valAx>
        <c:axId val="24462691"/>
        <c:scaling>
          <c:orientation val="minMax"/>
          <c:max val="20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837628"/>
        <c:crosses val="autoZero"/>
        <c:crossBetween val="midCat"/>
        <c:dispUnits/>
      </c:valAx>
      <c:valAx>
        <c:axId val="18837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Urbanas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626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5"/>
          <c:y val="0.243"/>
          <c:w val="0.2105"/>
          <c:h val="0.13875"/>
        </c:manualLayout>
      </c:layout>
      <c:overlay val="0"/>
      <c:spPr>
        <a:solidFill>
          <a:srgbClr val="DDD9C3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3A2C7"/>
    </a:solidFill>
    <a:ln w="3175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DANLI
Cobertura AP y Crecimiento Urbano Total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3175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465"/>
          <c:w val="0.7815"/>
          <c:h val="0.76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Población!$B$25</c:f>
              <c:strCache>
                <c:ptCount val="1"/>
                <c:pt idx="0">
                  <c:v>Danli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Población!$C$20:$G$20</c:f>
              <c:num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xVal>
          <c:yVal>
            <c:numRef>
              <c:f>Población!$C$25:$G$25</c:f>
              <c:numCache>
                <c:ptCount val="5"/>
                <c:pt idx="0">
                  <c:v>12614.685286470023</c:v>
                </c:pt>
                <c:pt idx="1">
                  <c:v>13022.390213038258</c:v>
                </c:pt>
                <c:pt idx="2">
                  <c:v>13430.09513960647</c:v>
                </c:pt>
                <c:pt idx="3">
                  <c:v>13837.800066174706</c:v>
                </c:pt>
                <c:pt idx="4">
                  <c:v>14245.504992742919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Población!$B$44</c:f>
              <c:strCache>
                <c:ptCount val="1"/>
                <c:pt idx="0">
                  <c:v>Aguas de Danli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Población!$C$39:$G$39</c:f>
              <c:num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xVal>
          <c:yVal>
            <c:numRef>
              <c:f>Población!$C$44:$G$44</c:f>
              <c:numCache>
                <c:ptCount val="5"/>
                <c:pt idx="0">
                  <c:v>5532</c:v>
                </c:pt>
                <c:pt idx="1">
                  <c:v>5772</c:v>
                </c:pt>
                <c:pt idx="2">
                  <c:v>6012</c:v>
                </c:pt>
                <c:pt idx="3">
                  <c:v>6332</c:v>
                </c:pt>
                <c:pt idx="4">
                  <c:v>6950</c:v>
                </c:pt>
              </c:numCache>
            </c:numRef>
          </c:yVal>
          <c:smooth val="1"/>
        </c:ser>
        <c:axId val="35320925"/>
        <c:axId val="49452870"/>
      </c:scatterChart>
      <c:valAx>
        <c:axId val="35320925"/>
        <c:scaling>
          <c:orientation val="minMax"/>
          <c:max val="20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452870"/>
        <c:crosses val="autoZero"/>
        <c:crossBetween val="midCat"/>
        <c:dispUnits/>
      </c:valAx>
      <c:valAx>
        <c:axId val="49452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Urbanas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3209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25"/>
          <c:y val="0.243"/>
          <c:w val="0.165"/>
          <c:h val="0.13875"/>
        </c:manualLayout>
      </c:layout>
      <c:overlay val="0"/>
      <c:spPr>
        <a:solidFill>
          <a:srgbClr val="DDD9C3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93CDDD"/>
    </a:solidFill>
    <a:ln w="3175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-0.00675"/>
          <c:w val="0.652"/>
          <c:h val="0.928"/>
        </c:manualLayout>
      </c:layout>
      <c:scatterChart>
        <c:scatterStyle val="lineMarker"/>
        <c:varyColors val="0"/>
        <c:ser>
          <c:idx val="0"/>
          <c:order val="0"/>
          <c:tx>
            <c:strRef>
              <c:f>CONTINUIDAD!$B$5</c:f>
              <c:strCache>
                <c:ptCount val="1"/>
                <c:pt idx="0">
                  <c:v>Aguas de Choloma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CONTINUIDAD!$C$4:$I$4</c:f>
              <c:numCache/>
            </c:numRef>
          </c:xVal>
          <c:yVal>
            <c:numRef>
              <c:f>CONTINUIDAD!$C$5:$I$5</c:f>
              <c:numCache/>
            </c:numRef>
          </c:yVal>
          <c:smooth val="0"/>
        </c:ser>
        <c:ser>
          <c:idx val="1"/>
          <c:order val="1"/>
          <c:tx>
            <c:strRef>
              <c:f>CONTINUIDAD!$B$6</c:f>
              <c:strCache>
                <c:ptCount val="1"/>
                <c:pt idx="0">
                  <c:v>Servicio Aguas de Comayagua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CONTINUIDAD!$C$4:$I$4</c:f>
              <c:numCache/>
            </c:numRef>
          </c:xVal>
          <c:yVal>
            <c:numRef>
              <c:f>CONTINUIDAD!$C$6:$I$6</c:f>
              <c:numCache/>
            </c:numRef>
          </c:yVal>
          <c:smooth val="0"/>
        </c:ser>
        <c:ser>
          <c:idx val="2"/>
          <c:order val="2"/>
          <c:tx>
            <c:strRef>
              <c:f>CONTINUIDAD!$B$7</c:f>
              <c:strCache>
                <c:ptCount val="1"/>
                <c:pt idx="0">
                  <c:v>Aguas de Puerto Cortés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CONTINUIDAD!$C$4:$I$4</c:f>
              <c:numCache/>
            </c:numRef>
          </c:xVal>
          <c:yVal>
            <c:numRef>
              <c:f>CONTINUIDAD!$C$7:$I$7</c:f>
              <c:numCache/>
            </c:numRef>
          </c:yVal>
          <c:smooth val="0"/>
        </c:ser>
        <c:ser>
          <c:idx val="3"/>
          <c:order val="3"/>
          <c:tx>
            <c:strRef>
              <c:f>CONTINUIDAD!$B$8</c:f>
              <c:strCache>
                <c:ptCount val="1"/>
                <c:pt idx="0">
                  <c:v>Aguas de Siguatepeque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CONTINUIDAD!$C$4:$I$4</c:f>
              <c:numCache/>
            </c:numRef>
          </c:xVal>
          <c:yVal>
            <c:numRef>
              <c:f>CONTINUIDAD!$C$8:$I$8</c:f>
              <c:numCache/>
            </c:numRef>
          </c:yVal>
          <c:smooth val="0"/>
        </c:ser>
        <c:ser>
          <c:idx val="4"/>
          <c:order val="4"/>
          <c:tx>
            <c:strRef>
              <c:f>CONTINUIDAD!$B$9</c:f>
              <c:strCache>
                <c:ptCount val="1"/>
                <c:pt idx="0">
                  <c:v>Aguas de Choluteca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CONTINUIDAD!$C$4:$I$4</c:f>
              <c:numCache/>
            </c:numRef>
          </c:xVal>
          <c:yVal>
            <c:numRef>
              <c:f>CONTINUIDAD!$C$9:$I$9</c:f>
              <c:numCache/>
            </c:numRef>
          </c:yVal>
          <c:smooth val="0"/>
        </c:ser>
        <c:ser>
          <c:idx val="5"/>
          <c:order val="5"/>
          <c:tx>
            <c:strRef>
              <c:f>CONTINUIDAD!$B$10</c:f>
              <c:strCache>
                <c:ptCount val="1"/>
                <c:pt idx="0">
                  <c:v>Aguas de Danli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CONTINUIDAD!$C$4:$I$4</c:f>
              <c:numCache/>
            </c:numRef>
          </c:xVal>
          <c:yVal>
            <c:numRef>
              <c:f>CONTINUIDAD!$C$10:$I$10</c:f>
              <c:numCache/>
            </c:numRef>
          </c:yVal>
          <c:smooth val="0"/>
        </c:ser>
        <c:ser>
          <c:idx val="6"/>
          <c:order val="6"/>
          <c:tx>
            <c:strRef>
              <c:f>CONTINUIDAD!$B$11</c:f>
              <c:strCache>
                <c:ptCount val="1"/>
                <c:pt idx="0">
                  <c:v>SANAA La Ceiba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CONTINUIDAD!$C$4:$I$4</c:f>
              <c:numCache/>
            </c:numRef>
          </c:xVal>
          <c:yVal>
            <c:numRef>
              <c:f>CONTINUIDAD!$C$11:$I$11</c:f>
              <c:numCache/>
            </c:numRef>
          </c:yVal>
          <c:smooth val="0"/>
        </c:ser>
        <c:ser>
          <c:idx val="7"/>
          <c:order val="7"/>
          <c:tx>
            <c:strRef>
              <c:f>CONTINUIDAD!$B$12</c:f>
              <c:strCache>
                <c:ptCount val="1"/>
                <c:pt idx="0">
                  <c:v>Aguas de La Lima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CONTINUIDAD!$C$4:$I$4</c:f>
              <c:numCache/>
            </c:numRef>
          </c:xVal>
          <c:yVal>
            <c:numRef>
              <c:f>CONTINUIDAD!$C$12:$I$12</c:f>
              <c:numCache/>
            </c:numRef>
          </c:yVal>
          <c:smooth val="0"/>
        </c:ser>
        <c:ser>
          <c:idx val="8"/>
          <c:order val="8"/>
          <c:tx>
            <c:strRef>
              <c:f>CONTINUIDAD!$B$13</c:f>
              <c:strCache>
                <c:ptCount val="1"/>
                <c:pt idx="0">
                  <c:v>Aguas del Valle Villanueva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CONTINUIDAD!$C$4:$I$4</c:f>
              <c:numCache/>
            </c:numRef>
          </c:xVal>
          <c:yVal>
            <c:numRef>
              <c:f>CONTINUIDAD!$C$13:$I$13</c:f>
              <c:numCache/>
            </c:numRef>
          </c:yVal>
          <c:smooth val="0"/>
        </c:ser>
        <c:ser>
          <c:idx val="9"/>
          <c:order val="9"/>
          <c:tx>
            <c:strRef>
              <c:f>CONTINUIDAD!$B$14</c:f>
              <c:strCache>
                <c:ptCount val="1"/>
                <c:pt idx="0">
                  <c:v>Potrerillos UMASPOT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CONTINUIDAD!$C$4:$I$4</c:f>
              <c:numCache/>
            </c:numRef>
          </c:xVal>
          <c:yVal>
            <c:numRef>
              <c:f>CONTINUIDAD!$C$14:$I$14</c:f>
              <c:numCache/>
            </c:numRef>
          </c:yVal>
          <c:smooth val="0"/>
        </c:ser>
        <c:ser>
          <c:idx val="10"/>
          <c:order val="10"/>
          <c:tx>
            <c:strRef>
              <c:f>CONTINUIDAD!$B$15</c:f>
              <c:strCache>
                <c:ptCount val="1"/>
                <c:pt idx="0">
                  <c:v>Pimienta Aguas del Valle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CONTINUIDAD!$C$4:$I$4</c:f>
              <c:numCache/>
            </c:numRef>
          </c:xVal>
          <c:yVal>
            <c:numRef>
              <c:f>CONTINUIDAD!$C$15:$I$15</c:f>
              <c:numCache/>
            </c:numRef>
          </c:yVal>
          <c:smooth val="0"/>
        </c:ser>
        <c:ser>
          <c:idx val="11"/>
          <c:order val="11"/>
          <c:tx>
            <c:strRef>
              <c:f>CONTINUIDAD!$B$16</c:f>
              <c:strCache>
                <c:ptCount val="1"/>
                <c:pt idx="0">
                  <c:v>San Manuel Aguas del Valle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CONTINUIDAD!$C$4:$I$4</c:f>
              <c:numCache/>
            </c:numRef>
          </c:xVal>
          <c:yVal>
            <c:numRef>
              <c:f>CONTINUIDAD!$C$16:$I$16</c:f>
              <c:numCache/>
            </c:numRef>
          </c:yVal>
          <c:smooth val="0"/>
        </c:ser>
        <c:axId val="42422647"/>
        <c:axId val="46259504"/>
      </c:scatterChart>
      <c:valAx>
        <c:axId val="42422647"/>
        <c:scaling>
          <c:orientation val="minMax"/>
          <c:max val="2014"/>
          <c:min val="20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59504"/>
        <c:crosses val="autoZero"/>
        <c:crossBetween val="midCat"/>
        <c:dispUnits/>
      </c:valAx>
      <c:valAx>
        <c:axId val="46259504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Horas al Dìa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226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5"/>
          <c:y val="0.15175"/>
          <c:w val="0.22475"/>
          <c:h val="0.6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-0.00675"/>
          <c:w val="0.627"/>
          <c:h val="0.928"/>
        </c:manualLayout>
      </c:layout>
      <c:scatterChart>
        <c:scatterStyle val="lineMarker"/>
        <c:varyColors val="0"/>
        <c:ser>
          <c:idx val="1"/>
          <c:order val="0"/>
          <c:tx>
            <c:strRef>
              <c:f>MICROMEDICION!$B$7</c:f>
              <c:strCache>
                <c:ptCount val="1"/>
                <c:pt idx="0">
                  <c:v>Aguas de Puerto Cortés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MICROMEDICION!$C$4:$I$4</c:f>
              <c:numCache/>
            </c:numRef>
          </c:xVal>
          <c:yVal>
            <c:numRef>
              <c:f>MICROMEDICION!$C$7:$I$7</c:f>
              <c:numCache/>
            </c:numRef>
          </c:yVal>
          <c:smooth val="0"/>
        </c:ser>
        <c:ser>
          <c:idx val="0"/>
          <c:order val="1"/>
          <c:tx>
            <c:strRef>
              <c:f>MICROMEDICION!$B$6</c:f>
              <c:strCache>
                <c:ptCount val="1"/>
                <c:pt idx="0">
                  <c:v>Servicio Aguas de Comayagua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MICROMEDICION!$C$4:$I$4</c:f>
              <c:numCache/>
            </c:numRef>
          </c:xVal>
          <c:yVal>
            <c:numRef>
              <c:f>MICROMEDICION!$C$6:$I$6</c:f>
              <c:numCache/>
            </c:numRef>
          </c:yVal>
          <c:smooth val="0"/>
        </c:ser>
        <c:ser>
          <c:idx val="2"/>
          <c:order val="2"/>
          <c:tx>
            <c:strRef>
              <c:f>MICROMEDICION!$B$5</c:f>
              <c:strCache>
                <c:ptCount val="1"/>
                <c:pt idx="0">
                  <c:v>Aguas de Choloma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MICROMEDICION!$C$4:$I$4</c:f>
              <c:numCache/>
            </c:numRef>
          </c:xVal>
          <c:yVal>
            <c:numRef>
              <c:f>MICROMEDICION!$C$5:$I$5</c:f>
              <c:numCache/>
            </c:numRef>
          </c:yVal>
          <c:smooth val="0"/>
        </c:ser>
        <c:ser>
          <c:idx val="3"/>
          <c:order val="3"/>
          <c:tx>
            <c:strRef>
              <c:f>MICROMEDICION!$B$9</c:f>
              <c:strCache>
                <c:ptCount val="1"/>
                <c:pt idx="0">
                  <c:v>Aguas de Danli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MICROMEDICION!$C$4:$I$4</c:f>
              <c:numCache/>
            </c:numRef>
          </c:xVal>
          <c:yVal>
            <c:numRef>
              <c:f>MICROMEDICION!$C$9:$I$9</c:f>
              <c:numCache/>
            </c:numRef>
          </c:yVal>
          <c:smooth val="0"/>
        </c:ser>
        <c:axId val="13682353"/>
        <c:axId val="56032314"/>
      </c:scatterChart>
      <c:valAx>
        <c:axId val="13682353"/>
        <c:scaling>
          <c:orientation val="minMax"/>
          <c:max val="2014"/>
          <c:min val="20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32314"/>
        <c:crosses val="autoZero"/>
        <c:crossBetween val="midCat"/>
        <c:dispUnits/>
      </c:valAx>
      <c:valAx>
        <c:axId val="5603231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Conexiones AP
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823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25"/>
          <c:y val="0.30625"/>
          <c:w val="0.1835"/>
          <c:h val="0.3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-0.00675"/>
          <c:w val="0.6765"/>
          <c:h val="0.92825"/>
        </c:manualLayout>
      </c:layout>
      <c:scatterChart>
        <c:scatterStyle val="lineMarker"/>
        <c:varyColors val="0"/>
        <c:ser>
          <c:idx val="1"/>
          <c:order val="0"/>
          <c:tx>
            <c:v>Puerto Cortés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Población!$C$2:$L$2</c:f>
              <c:numCache/>
            </c:numRef>
          </c:xVal>
          <c:yVal>
            <c:numRef>
              <c:f>Población!$C$5:$J$5</c:f>
              <c:numCache/>
            </c:numRef>
          </c:yVal>
          <c:smooth val="0"/>
        </c:ser>
        <c:ser>
          <c:idx val="0"/>
          <c:order val="1"/>
          <c:tx>
            <c:v>Choloma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Población!$C$2:$L$2</c:f>
              <c:numCache/>
            </c:numRef>
          </c:xVal>
          <c:yVal>
            <c:numRef>
              <c:f>Población!$C$3:$L$3</c:f>
              <c:numCache/>
            </c:numRef>
          </c:yVal>
          <c:smooth val="0"/>
        </c:ser>
        <c:ser>
          <c:idx val="2"/>
          <c:order val="2"/>
          <c:tx>
            <c:v>Comayagua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Población!$C$2:$J$2</c:f>
              <c:numCache/>
            </c:numRef>
          </c:xVal>
          <c:yVal>
            <c:numRef>
              <c:f>Población!$C$4:$J$4</c:f>
              <c:numCache/>
            </c:numRef>
          </c:yVal>
          <c:smooth val="0"/>
        </c:ser>
        <c:ser>
          <c:idx val="3"/>
          <c:order val="3"/>
          <c:tx>
            <c:strRef>
              <c:f>Población!$B$6</c:f>
              <c:strCache>
                <c:ptCount val="1"/>
                <c:pt idx="0">
                  <c:v>Siguatepeque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Población!$C$2:$J$2</c:f>
              <c:numCache/>
            </c:numRef>
          </c:xVal>
          <c:yVal>
            <c:numRef>
              <c:f>Población!$C$6:$J$6</c:f>
              <c:numCache/>
            </c:numRef>
          </c:yVal>
          <c:smooth val="0"/>
        </c:ser>
        <c:ser>
          <c:idx val="4"/>
          <c:order val="4"/>
          <c:tx>
            <c:strRef>
              <c:f>Población!$B$9</c:f>
              <c:strCache>
                <c:ptCount val="1"/>
                <c:pt idx="0">
                  <c:v>Villanueva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Población!$C$2:$J$2</c:f>
              <c:numCache/>
            </c:numRef>
          </c:xVal>
          <c:yVal>
            <c:numRef>
              <c:f>Población!$C$9:$J$9</c:f>
              <c:numCache/>
            </c:numRef>
          </c:yVal>
          <c:smooth val="0"/>
        </c:ser>
        <c:ser>
          <c:idx val="6"/>
          <c:order val="5"/>
          <c:tx>
            <c:strRef>
              <c:f>Población!$B$7</c:f>
              <c:strCache>
                <c:ptCount val="1"/>
                <c:pt idx="0">
                  <c:v>Danli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Población!$C$2:$J$2</c:f>
              <c:numCache/>
            </c:numRef>
          </c:xVal>
          <c:yVal>
            <c:numRef>
              <c:f>Población!$C$7:$J$7</c:f>
              <c:numCache/>
            </c:numRef>
          </c:yVal>
          <c:smooth val="0"/>
        </c:ser>
        <c:ser>
          <c:idx val="8"/>
          <c:order val="6"/>
          <c:tx>
            <c:strRef>
              <c:f>Población!$B$8</c:f>
              <c:strCache>
                <c:ptCount val="1"/>
                <c:pt idx="0">
                  <c:v>La Lima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Población!$C$2:$J$2</c:f>
              <c:numCache/>
            </c:numRef>
          </c:xVal>
          <c:yVal>
            <c:numRef>
              <c:f>Población!$C$8:$J$8</c:f>
              <c:numCache/>
            </c:numRef>
          </c:yVal>
          <c:smooth val="0"/>
        </c:ser>
        <c:ser>
          <c:idx val="10"/>
          <c:order val="7"/>
          <c:tx>
            <c:strRef>
              <c:f>Población!$B$10</c:f>
              <c:strCache>
                <c:ptCount val="1"/>
                <c:pt idx="0">
                  <c:v>Pimienta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Población!$C$2:$L$2</c:f>
              <c:numCache/>
            </c:numRef>
          </c:xVal>
          <c:yVal>
            <c:numRef>
              <c:f>Población!$C$10:$L$10</c:f>
              <c:numCache/>
            </c:numRef>
          </c:yVal>
          <c:smooth val="0"/>
        </c:ser>
        <c:ser>
          <c:idx val="11"/>
          <c:order val="8"/>
          <c:tx>
            <c:strRef>
              <c:f>Población!$B$11</c:f>
              <c:strCache>
                <c:ptCount val="1"/>
                <c:pt idx="0">
                  <c:v>San Manuel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Población!$C$2:$J$2</c:f>
              <c:numCache/>
            </c:numRef>
          </c:xVal>
          <c:yVal>
            <c:numRef>
              <c:f>Población!$C$11:$J$11</c:f>
              <c:numCache/>
            </c:numRef>
          </c:yVal>
          <c:smooth val="0"/>
        </c:ser>
        <c:axId val="34528779"/>
        <c:axId val="42323556"/>
      </c:scatterChart>
      <c:valAx>
        <c:axId val="34528779"/>
        <c:scaling>
          <c:orientation val="minMax"/>
          <c:max val="2015"/>
          <c:min val="20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23556"/>
        <c:crosses val="autoZero"/>
        <c:crossBetween val="midCat"/>
        <c:dispUnits/>
      </c:valAx>
      <c:valAx>
        <c:axId val="42323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Población (Habitantes)</a:t>
                </a:r>
              </a:p>
            </c:rich>
          </c:tx>
          <c:layout>
            <c:manualLayout>
              <c:xMode val="factor"/>
              <c:yMode val="factor"/>
              <c:x val="-0.02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287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5"/>
          <c:y val="0.20125"/>
          <c:w val="0.14975"/>
          <c:h val="0.5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17</xdr:row>
      <xdr:rowOff>66675</xdr:rowOff>
    </xdr:from>
    <xdr:to>
      <xdr:col>12</xdr:col>
      <xdr:colOff>238125</xdr:colOff>
      <xdr:row>19</xdr:row>
      <xdr:rowOff>95250</xdr:rowOff>
    </xdr:to>
    <xdr:sp>
      <xdr:nvSpPr>
        <xdr:cNvPr id="1" name="8 CuadroTexto"/>
        <xdr:cNvSpPr txBox="1">
          <a:spLocks noChangeArrowheads="1"/>
        </xdr:cNvSpPr>
      </xdr:nvSpPr>
      <xdr:spPr>
        <a:xfrm>
          <a:off x="838200" y="3238500"/>
          <a:ext cx="8496300" cy="4095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</xdr:col>
      <xdr:colOff>714375</xdr:colOff>
      <xdr:row>19</xdr:row>
      <xdr:rowOff>114300</xdr:rowOff>
    </xdr:from>
    <xdr:to>
      <xdr:col>12</xdr:col>
      <xdr:colOff>285750</xdr:colOff>
      <xdr:row>21</xdr:row>
      <xdr:rowOff>142875</xdr:rowOff>
    </xdr:to>
    <xdr:sp>
      <xdr:nvSpPr>
        <xdr:cNvPr id="2" name="9 CuadroTexto"/>
        <xdr:cNvSpPr txBox="1">
          <a:spLocks noChangeArrowheads="1"/>
        </xdr:cNvSpPr>
      </xdr:nvSpPr>
      <xdr:spPr>
        <a:xfrm>
          <a:off x="847725" y="3667125"/>
          <a:ext cx="8534400" cy="409575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</a:p>
      </xdr:txBody>
    </xdr:sp>
    <xdr:clientData/>
  </xdr:twoCellAnchor>
  <xdr:twoCellAnchor>
    <xdr:from>
      <xdr:col>1</xdr:col>
      <xdr:colOff>704850</xdr:colOff>
      <xdr:row>21</xdr:row>
      <xdr:rowOff>161925</xdr:rowOff>
    </xdr:from>
    <xdr:to>
      <xdr:col>12</xdr:col>
      <xdr:colOff>247650</xdr:colOff>
      <xdr:row>24</xdr:row>
      <xdr:rowOff>28575</xdr:rowOff>
    </xdr:to>
    <xdr:sp>
      <xdr:nvSpPr>
        <xdr:cNvPr id="3" name="10 CuadroTexto"/>
        <xdr:cNvSpPr txBox="1">
          <a:spLocks noChangeArrowheads="1"/>
        </xdr:cNvSpPr>
      </xdr:nvSpPr>
      <xdr:spPr>
        <a:xfrm>
          <a:off x="838200" y="4095750"/>
          <a:ext cx="8505825" cy="4381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</a:p>
      </xdr:txBody>
    </xdr:sp>
    <xdr:clientData/>
  </xdr:twoCellAnchor>
  <xdr:twoCellAnchor>
    <xdr:from>
      <xdr:col>1</xdr:col>
      <xdr:colOff>695325</xdr:colOff>
      <xdr:row>24</xdr:row>
      <xdr:rowOff>38100</xdr:rowOff>
    </xdr:from>
    <xdr:to>
      <xdr:col>12</xdr:col>
      <xdr:colOff>238125</xdr:colOff>
      <xdr:row>28</xdr:row>
      <xdr:rowOff>180975</xdr:rowOff>
    </xdr:to>
    <xdr:sp>
      <xdr:nvSpPr>
        <xdr:cNvPr id="4" name="11 Rectángulo"/>
        <xdr:cNvSpPr>
          <a:spLocks/>
        </xdr:cNvSpPr>
      </xdr:nvSpPr>
      <xdr:spPr>
        <a:xfrm>
          <a:off x="828675" y="4543425"/>
          <a:ext cx="8505825" cy="904875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</a:t>
          </a:r>
        </a:p>
      </xdr:txBody>
    </xdr:sp>
    <xdr:clientData/>
  </xdr:twoCellAnchor>
  <xdr:twoCellAnchor>
    <xdr:from>
      <xdr:col>1</xdr:col>
      <xdr:colOff>95250</xdr:colOff>
      <xdr:row>16</xdr:row>
      <xdr:rowOff>171450</xdr:rowOff>
    </xdr:from>
    <xdr:to>
      <xdr:col>13</xdr:col>
      <xdr:colOff>114300</xdr:colOff>
      <xdr:row>34</xdr:row>
      <xdr:rowOff>38100</xdr:rowOff>
    </xdr:to>
    <xdr:graphicFrame>
      <xdr:nvGraphicFramePr>
        <xdr:cNvPr id="5" name="2 Gráfico"/>
        <xdr:cNvGraphicFramePr/>
      </xdr:nvGraphicFramePr>
      <xdr:xfrm>
        <a:off x="228600" y="3152775"/>
        <a:ext cx="96202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180975</xdr:rowOff>
    </xdr:from>
    <xdr:to>
      <xdr:col>8</xdr:col>
      <xdr:colOff>381000</xdr:colOff>
      <xdr:row>17</xdr:row>
      <xdr:rowOff>47625</xdr:rowOff>
    </xdr:to>
    <xdr:graphicFrame>
      <xdr:nvGraphicFramePr>
        <xdr:cNvPr id="1" name="1 Gráfico"/>
        <xdr:cNvGraphicFramePr/>
      </xdr:nvGraphicFramePr>
      <xdr:xfrm>
        <a:off x="171450" y="180975"/>
        <a:ext cx="63055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18</xdr:row>
      <xdr:rowOff>152400</xdr:rowOff>
    </xdr:from>
    <xdr:to>
      <xdr:col>8</xdr:col>
      <xdr:colOff>457200</xdr:colOff>
      <xdr:row>35</xdr:row>
      <xdr:rowOff>19050</xdr:rowOff>
    </xdr:to>
    <xdr:graphicFrame>
      <xdr:nvGraphicFramePr>
        <xdr:cNvPr id="2" name="2 Gráfico"/>
        <xdr:cNvGraphicFramePr/>
      </xdr:nvGraphicFramePr>
      <xdr:xfrm>
        <a:off x="161925" y="3581400"/>
        <a:ext cx="63912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523875</xdr:colOff>
      <xdr:row>0</xdr:row>
      <xdr:rowOff>180975</xdr:rowOff>
    </xdr:from>
    <xdr:to>
      <xdr:col>17</xdr:col>
      <xdr:colOff>209550</xdr:colOff>
      <xdr:row>17</xdr:row>
      <xdr:rowOff>47625</xdr:rowOff>
    </xdr:to>
    <xdr:graphicFrame>
      <xdr:nvGraphicFramePr>
        <xdr:cNvPr id="3" name="3 Gráfico"/>
        <xdr:cNvGraphicFramePr/>
      </xdr:nvGraphicFramePr>
      <xdr:xfrm>
        <a:off x="6619875" y="180975"/>
        <a:ext cx="6543675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36</xdr:row>
      <xdr:rowOff>38100</xdr:rowOff>
    </xdr:from>
    <xdr:to>
      <xdr:col>8</xdr:col>
      <xdr:colOff>495300</xdr:colOff>
      <xdr:row>52</xdr:row>
      <xdr:rowOff>95250</xdr:rowOff>
    </xdr:to>
    <xdr:graphicFrame>
      <xdr:nvGraphicFramePr>
        <xdr:cNvPr id="4" name="4 Gráfico"/>
        <xdr:cNvGraphicFramePr/>
      </xdr:nvGraphicFramePr>
      <xdr:xfrm>
        <a:off x="123825" y="6896100"/>
        <a:ext cx="6467475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581025</xdr:colOff>
      <xdr:row>18</xdr:row>
      <xdr:rowOff>171450</xdr:rowOff>
    </xdr:from>
    <xdr:to>
      <xdr:col>17</xdr:col>
      <xdr:colOff>333375</xdr:colOff>
      <xdr:row>35</xdr:row>
      <xdr:rowOff>38100</xdr:rowOff>
    </xdr:to>
    <xdr:graphicFrame>
      <xdr:nvGraphicFramePr>
        <xdr:cNvPr id="5" name="5 Gráfico"/>
        <xdr:cNvGraphicFramePr/>
      </xdr:nvGraphicFramePr>
      <xdr:xfrm>
        <a:off x="6677025" y="3600450"/>
        <a:ext cx="6610350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18</xdr:row>
      <xdr:rowOff>171450</xdr:rowOff>
    </xdr:from>
    <xdr:to>
      <xdr:col>10</xdr:col>
      <xdr:colOff>123825</xdr:colOff>
      <xdr:row>37</xdr:row>
      <xdr:rowOff>28575</xdr:rowOff>
    </xdr:to>
    <xdr:graphicFrame>
      <xdr:nvGraphicFramePr>
        <xdr:cNvPr id="1" name="2 Gráfico"/>
        <xdr:cNvGraphicFramePr/>
      </xdr:nvGraphicFramePr>
      <xdr:xfrm>
        <a:off x="266700" y="3609975"/>
        <a:ext cx="70389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266700</xdr:colOff>
      <xdr:row>19</xdr:row>
      <xdr:rowOff>95250</xdr:rowOff>
    </xdr:from>
    <xdr:to>
      <xdr:col>16</xdr:col>
      <xdr:colOff>476250</xdr:colOff>
      <xdr:row>25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0" y="3724275"/>
          <a:ext cx="24955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180975</xdr:rowOff>
    </xdr:from>
    <xdr:to>
      <xdr:col>9</xdr:col>
      <xdr:colOff>0</xdr:colOff>
      <xdr:row>32</xdr:row>
      <xdr:rowOff>38100</xdr:rowOff>
    </xdr:to>
    <xdr:graphicFrame>
      <xdr:nvGraphicFramePr>
        <xdr:cNvPr id="1" name="2 Gráfico"/>
        <xdr:cNvGraphicFramePr/>
      </xdr:nvGraphicFramePr>
      <xdr:xfrm>
        <a:off x="771525" y="2676525"/>
        <a:ext cx="73056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0</xdr:row>
      <xdr:rowOff>95250</xdr:rowOff>
    </xdr:from>
    <xdr:to>
      <xdr:col>22</xdr:col>
      <xdr:colOff>228600</xdr:colOff>
      <xdr:row>16</xdr:row>
      <xdr:rowOff>114300</xdr:rowOff>
    </xdr:to>
    <xdr:graphicFrame>
      <xdr:nvGraphicFramePr>
        <xdr:cNvPr id="1" name="1 Gráfico"/>
        <xdr:cNvGraphicFramePr/>
      </xdr:nvGraphicFramePr>
      <xdr:xfrm>
        <a:off x="9286875" y="95250"/>
        <a:ext cx="62579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38100</xdr:colOff>
      <xdr:row>17</xdr:row>
      <xdr:rowOff>152400</xdr:rowOff>
    </xdr:from>
    <xdr:to>
      <xdr:col>21</xdr:col>
      <xdr:colOff>552450</xdr:colOff>
      <xdr:row>33</xdr:row>
      <xdr:rowOff>9525</xdr:rowOff>
    </xdr:to>
    <xdr:graphicFrame>
      <xdr:nvGraphicFramePr>
        <xdr:cNvPr id="2" name="2 Gráfico"/>
        <xdr:cNvGraphicFramePr/>
      </xdr:nvGraphicFramePr>
      <xdr:xfrm>
        <a:off x="9258300" y="3390900"/>
        <a:ext cx="58483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752475</xdr:colOff>
      <xdr:row>37</xdr:row>
      <xdr:rowOff>28575</xdr:rowOff>
    </xdr:from>
    <xdr:to>
      <xdr:col>21</xdr:col>
      <xdr:colOff>609600</xdr:colOff>
      <xdr:row>52</xdr:row>
      <xdr:rowOff>76200</xdr:rowOff>
    </xdr:to>
    <xdr:graphicFrame>
      <xdr:nvGraphicFramePr>
        <xdr:cNvPr id="3" name="3 Gráfico"/>
        <xdr:cNvGraphicFramePr/>
      </xdr:nvGraphicFramePr>
      <xdr:xfrm>
        <a:off x="9210675" y="7086600"/>
        <a:ext cx="595312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752475</xdr:colOff>
      <xdr:row>58</xdr:row>
      <xdr:rowOff>38100</xdr:rowOff>
    </xdr:from>
    <xdr:to>
      <xdr:col>20</xdr:col>
      <xdr:colOff>733425</xdr:colOff>
      <xdr:row>73</xdr:row>
      <xdr:rowOff>85725</xdr:rowOff>
    </xdr:to>
    <xdr:graphicFrame>
      <xdr:nvGraphicFramePr>
        <xdr:cNvPr id="4" name="5 Gráfico"/>
        <xdr:cNvGraphicFramePr/>
      </xdr:nvGraphicFramePr>
      <xdr:xfrm>
        <a:off x="9210675" y="11106150"/>
        <a:ext cx="531495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spinal\Mis%20documentos\INDICADORES%202013\Servicio%20Aguas%20de%20Comayagua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spinal\Mis%20documentos\INDICADORES%202013\Aguas%20de%20Puerto%20Cortes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spinal\Mis%20documentos\INDICADORES%202013\Aguas%20de%20Danli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ROMOSAS%202011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Anual 2012"/>
      <sheetName val="Cober y Medicion"/>
      <sheetName val="Cap y Distrib"/>
      <sheetName val="Dotación"/>
      <sheetName val="Graficos Interanuales"/>
      <sheetName val="importacion Datos"/>
    </sheetNames>
    <sheetDataSet>
      <sheetData sheetId="0">
        <row r="14">
          <cell r="T14">
            <v>15175</v>
          </cell>
        </row>
        <row r="19">
          <cell r="T19">
            <v>3572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 Anual 2012"/>
      <sheetName val="Cober y Medicion"/>
      <sheetName val="Cap y Distrib"/>
      <sheetName val="Dotación"/>
      <sheetName val="Graficos Interanuales"/>
      <sheetName val="Datos Importados con correc"/>
    </sheetNames>
    <sheetDataSet>
      <sheetData sheetId="0">
        <row r="14">
          <cell r="T14">
            <v>13831</v>
          </cell>
        </row>
        <row r="19">
          <cell r="T19">
            <v>13831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 Anual 2012"/>
      <sheetName val="Cober y Medicion"/>
      <sheetName val="Cap y Distrib"/>
      <sheetName val="Dotación"/>
      <sheetName val="Graficos Interanuales"/>
      <sheetName val="Datos Importados"/>
      <sheetName val="Hoja1"/>
    </sheetNames>
    <sheetDataSet>
      <sheetData sheetId="0">
        <row r="14">
          <cell r="T14">
            <v>6950</v>
          </cell>
        </row>
        <row r="19">
          <cell r="T19">
            <v>1157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 1 y 4 PROMOSAS"/>
      <sheetName val="Calificación"/>
      <sheetName val="Tarifas AP Sin Medición"/>
      <sheetName val="Tarifas AP Sin Medición PROMOSA"/>
      <sheetName val="Tarifas Medidos"/>
      <sheetName val="Población"/>
      <sheetName val="Cobertura AP EPS"/>
      <sheetName val="CONTINUIDAD"/>
      <sheetName val="MICROMEDICION"/>
    </sheetNames>
    <sheetDataSet>
      <sheetData sheetId="1">
        <row r="8">
          <cell r="C8">
            <v>0.85</v>
          </cell>
          <cell r="D8">
            <v>0.85</v>
          </cell>
          <cell r="E8">
            <v>0.94</v>
          </cell>
        </row>
        <row r="9">
          <cell r="C9">
            <v>0.6</v>
          </cell>
          <cell r="D9">
            <v>0.71</v>
          </cell>
          <cell r="E9">
            <v>0.81</v>
          </cell>
        </row>
        <row r="10">
          <cell r="C10">
            <v>0.18</v>
          </cell>
          <cell r="D10">
            <v>0.7</v>
          </cell>
          <cell r="E10">
            <v>0.85</v>
          </cell>
        </row>
        <row r="11">
          <cell r="C11">
            <v>0.21</v>
          </cell>
          <cell r="D11">
            <v>0.52</v>
          </cell>
          <cell r="E11">
            <v>0.82</v>
          </cell>
        </row>
        <row r="12">
          <cell r="C12">
            <v>0.09</v>
          </cell>
          <cell r="D12">
            <v>0.49</v>
          </cell>
          <cell r="E12">
            <v>0.55</v>
          </cell>
        </row>
        <row r="13">
          <cell r="C13">
            <v>0.21</v>
          </cell>
          <cell r="D13">
            <v>0.49</v>
          </cell>
          <cell r="E13">
            <v>0.79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PageLayoutView="0" workbookViewId="0" topLeftCell="N16">
      <selection activeCell="AA36" sqref="AA36"/>
    </sheetView>
  </sheetViews>
  <sheetFormatPr defaultColWidth="11.421875" defaultRowHeight="15"/>
  <cols>
    <col min="1" max="1" width="2.8515625" style="0" customWidth="1"/>
    <col min="2" max="2" width="58.57421875" style="0" customWidth="1"/>
    <col min="3" max="3" width="12.8515625" style="0" customWidth="1"/>
    <col min="4" max="4" width="12.7109375" style="0" customWidth="1"/>
    <col min="5" max="5" width="9.28125" style="0" customWidth="1"/>
    <col min="6" max="6" width="14.421875" style="0" customWidth="1"/>
    <col min="7" max="7" width="14.28125" style="0" customWidth="1"/>
    <col min="8" max="8" width="7.421875" style="1" customWidth="1"/>
    <col min="9" max="10" width="12.7109375" style="0" customWidth="1"/>
    <col min="11" max="11" width="8.57421875" style="0" customWidth="1"/>
    <col min="12" max="12" width="13.8515625" style="0" customWidth="1"/>
    <col min="13" max="13" width="13.57421875" style="0" customWidth="1"/>
    <col min="14" max="14" width="7.57421875" style="0" customWidth="1"/>
    <col min="15" max="15" width="13.140625" style="0" customWidth="1"/>
    <col min="16" max="16" width="13.421875" style="0" customWidth="1"/>
    <col min="17" max="17" width="7.00390625" style="0" customWidth="1"/>
    <col min="18" max="19" width="13.28125" style="0" bestFit="1" customWidth="1"/>
    <col min="20" max="20" width="8.00390625" style="0" customWidth="1"/>
    <col min="21" max="21" width="13.28125" style="56" bestFit="1" customWidth="1"/>
    <col min="22" max="22" width="12.7109375" style="56" bestFit="1" customWidth="1"/>
    <col min="23" max="23" width="11.421875" style="56" customWidth="1"/>
    <col min="24" max="24" width="14.00390625" style="0" customWidth="1"/>
    <col min="25" max="25" width="15.8515625" style="0" customWidth="1"/>
  </cols>
  <sheetData>
    <row r="1" ht="15.75">
      <c r="C1" s="17" t="s">
        <v>13</v>
      </c>
    </row>
    <row r="3" spans="3:26" ht="15.75">
      <c r="C3" s="149">
        <v>2008</v>
      </c>
      <c r="D3" s="150"/>
      <c r="E3" s="150"/>
      <c r="F3" s="150">
        <v>2009</v>
      </c>
      <c r="G3" s="150"/>
      <c r="H3" s="151"/>
      <c r="I3" s="150">
        <v>2010</v>
      </c>
      <c r="J3" s="150"/>
      <c r="K3" s="151"/>
      <c r="L3" s="150">
        <v>2011</v>
      </c>
      <c r="M3" s="150"/>
      <c r="N3" s="151"/>
      <c r="O3" s="150">
        <v>2012</v>
      </c>
      <c r="P3" s="150"/>
      <c r="Q3" s="151"/>
      <c r="R3" s="147">
        <v>2013</v>
      </c>
      <c r="S3" s="147"/>
      <c r="T3" s="148"/>
      <c r="U3" s="147">
        <v>2014</v>
      </c>
      <c r="V3" s="147"/>
      <c r="W3" s="148"/>
      <c r="X3" s="147">
        <v>2015</v>
      </c>
      <c r="Y3" s="147"/>
      <c r="Z3" s="148"/>
    </row>
    <row r="4" spans="2:26" ht="15">
      <c r="B4" s="16" t="s">
        <v>14</v>
      </c>
      <c r="C4" s="3" t="s">
        <v>0</v>
      </c>
      <c r="D4" s="4" t="s">
        <v>1</v>
      </c>
      <c r="E4" s="4" t="s">
        <v>2</v>
      </c>
      <c r="F4" s="4" t="s">
        <v>0</v>
      </c>
      <c r="G4" s="4" t="s">
        <v>1</v>
      </c>
      <c r="H4" s="5" t="s">
        <v>2</v>
      </c>
      <c r="I4" s="25" t="s">
        <v>0</v>
      </c>
      <c r="J4" s="25" t="s">
        <v>1</v>
      </c>
      <c r="K4" s="26" t="s">
        <v>2</v>
      </c>
      <c r="L4" s="4" t="s">
        <v>0</v>
      </c>
      <c r="M4" s="4" t="s">
        <v>1</v>
      </c>
      <c r="N4" s="5" t="s">
        <v>2</v>
      </c>
      <c r="O4" s="4" t="s">
        <v>0</v>
      </c>
      <c r="P4" s="4" t="s">
        <v>1</v>
      </c>
      <c r="Q4" s="5" t="s">
        <v>2</v>
      </c>
      <c r="R4" s="4" t="s">
        <v>0</v>
      </c>
      <c r="S4" s="4" t="s">
        <v>1</v>
      </c>
      <c r="T4" s="5" t="s">
        <v>2</v>
      </c>
      <c r="U4" s="4" t="s">
        <v>0</v>
      </c>
      <c r="V4" s="4" t="s">
        <v>1</v>
      </c>
      <c r="W4" s="5" t="s">
        <v>2</v>
      </c>
      <c r="X4" s="4" t="s">
        <v>0</v>
      </c>
      <c r="Y4" s="4" t="s">
        <v>1</v>
      </c>
      <c r="Z4" s="5" t="s">
        <v>2</v>
      </c>
    </row>
    <row r="5" spans="2:26" ht="15">
      <c r="B5" s="10" t="s">
        <v>3</v>
      </c>
      <c r="C5" s="7">
        <v>33953111</v>
      </c>
      <c r="D5" s="7">
        <v>33288248</v>
      </c>
      <c r="E5" s="9">
        <f>C5/D5</f>
        <v>1.0199729045517805</v>
      </c>
      <c r="F5" s="6">
        <v>36073474.69</v>
      </c>
      <c r="G5" s="6">
        <v>35766765.34</v>
      </c>
      <c r="H5" s="8">
        <f>F5/G5</f>
        <v>1.008575261058259</v>
      </c>
      <c r="I5" s="27">
        <v>33996186.03</v>
      </c>
      <c r="J5" s="27">
        <v>33397525.92</v>
      </c>
      <c r="K5" s="8">
        <f>I5/J5</f>
        <v>1.0179252831911567</v>
      </c>
      <c r="L5" s="6">
        <v>42409988.24</v>
      </c>
      <c r="M5" s="6">
        <v>42308718.8</v>
      </c>
      <c r="N5" s="8">
        <f aca="true" t="shared" si="0" ref="N5:N10">L5/M5</f>
        <v>1.002393583234669</v>
      </c>
      <c r="O5" s="6">
        <v>45400883.72</v>
      </c>
      <c r="P5" s="6">
        <v>44856773.33</v>
      </c>
      <c r="Q5" s="8">
        <f aca="true" t="shared" si="1" ref="Q5:Q10">O5/P5</f>
        <v>1.0121299493834992</v>
      </c>
      <c r="R5" s="6">
        <v>53687063.95</v>
      </c>
      <c r="S5" s="6">
        <v>53063271.87</v>
      </c>
      <c r="T5" s="75">
        <f aca="true" t="shared" si="2" ref="T5:T10">R5/S5</f>
        <v>1.0117556279139408</v>
      </c>
      <c r="U5" s="6">
        <v>52091691.29</v>
      </c>
      <c r="V5" s="6">
        <v>51686342.96</v>
      </c>
      <c r="W5" s="75">
        <f aca="true" t="shared" si="3" ref="W5:W13">U5/V5</f>
        <v>1.0078424648908455</v>
      </c>
      <c r="X5" s="6">
        <v>56620697.21</v>
      </c>
      <c r="Y5" s="6">
        <v>53386581.339999996</v>
      </c>
      <c r="Z5" s="75">
        <f aca="true" t="shared" si="4" ref="Z5:Z13">X5/Y5</f>
        <v>1.0605791902913408</v>
      </c>
    </row>
    <row r="6" spans="2:26" ht="15">
      <c r="B6" s="10" t="s">
        <v>4</v>
      </c>
      <c r="C6" s="7">
        <v>31649480.68</v>
      </c>
      <c r="D6" s="6">
        <v>20802309.59</v>
      </c>
      <c r="E6" s="9">
        <f>C6/D6</f>
        <v>1.521440710372583</v>
      </c>
      <c r="F6" s="6">
        <v>29130498.06</v>
      </c>
      <c r="G6" s="6">
        <v>22886781.64</v>
      </c>
      <c r="H6" s="8">
        <f>F6/G6</f>
        <v>1.2728088430348654</v>
      </c>
      <c r="I6" s="27">
        <v>41234532.57</v>
      </c>
      <c r="J6" s="27">
        <v>45513688.59</v>
      </c>
      <c r="K6" s="28">
        <f>I6/J6</f>
        <v>0.9059809004155248</v>
      </c>
      <c r="L6" s="6">
        <v>55750132.41</v>
      </c>
      <c r="M6" s="6">
        <f>51465510.03+1197008.45+7792649.2</f>
        <v>60455167.68000001</v>
      </c>
      <c r="N6" s="66">
        <f t="shared" si="0"/>
        <v>0.9221731499463437</v>
      </c>
      <c r="O6" s="6">
        <v>55174538.19</v>
      </c>
      <c r="P6" s="6">
        <v>67382214.51</v>
      </c>
      <c r="Q6" s="66">
        <f t="shared" si="1"/>
        <v>0.8188293986955816</v>
      </c>
      <c r="R6" s="6">
        <v>55083986.43</v>
      </c>
      <c r="S6" s="6">
        <v>71273792.72</v>
      </c>
      <c r="T6" s="66">
        <f t="shared" si="2"/>
        <v>0.7728505012550425</v>
      </c>
      <c r="U6" s="6">
        <f>53207829.05+17982407.6+998535.7+35000</f>
        <v>72223772.35000001</v>
      </c>
      <c r="V6" s="6">
        <f>74073832.82+4078776.82</f>
        <v>78152609.63999999</v>
      </c>
      <c r="W6" s="66">
        <f t="shared" si="3"/>
        <v>0.9241376926847304</v>
      </c>
      <c r="X6" s="6">
        <v>77328741.69</v>
      </c>
      <c r="Y6" s="6">
        <v>70528597.42999999</v>
      </c>
      <c r="Z6" s="28">
        <f t="shared" si="4"/>
        <v>1.0964168366845688</v>
      </c>
    </row>
    <row r="7" spans="2:26" ht="15">
      <c r="B7" s="10" t="s">
        <v>8</v>
      </c>
      <c r="C7" s="7">
        <v>1394194.32</v>
      </c>
      <c r="D7" s="6">
        <v>1257408.36</v>
      </c>
      <c r="E7" s="9">
        <f>C7/D7</f>
        <v>1.108784038941812</v>
      </c>
      <c r="F7" s="6">
        <v>8434963.15</v>
      </c>
      <c r="G7" s="6">
        <v>6845565.15</v>
      </c>
      <c r="H7" s="8">
        <f>F7/G7</f>
        <v>1.2321792233618578</v>
      </c>
      <c r="I7" s="27">
        <v>10706058.14</v>
      </c>
      <c r="J7" s="27">
        <v>8743778.95</v>
      </c>
      <c r="K7" s="28">
        <f>I7/J7</f>
        <v>1.2244200363734037</v>
      </c>
      <c r="L7" s="6">
        <v>10887708.82</v>
      </c>
      <c r="M7" s="6">
        <v>10374210.7</v>
      </c>
      <c r="N7" s="8">
        <f t="shared" si="0"/>
        <v>1.0494975603300598</v>
      </c>
      <c r="O7" s="53">
        <v>11874126.57</v>
      </c>
      <c r="P7" s="53">
        <v>11204083.75</v>
      </c>
      <c r="Q7" s="8">
        <f t="shared" si="1"/>
        <v>1.0598034462211157</v>
      </c>
      <c r="R7" s="53">
        <v>11839928.09</v>
      </c>
      <c r="S7" s="53">
        <v>11282964.28</v>
      </c>
      <c r="T7" s="8">
        <f t="shared" si="2"/>
        <v>1.049363252083255</v>
      </c>
      <c r="U7" s="53">
        <v>14736147.73</v>
      </c>
      <c r="V7" s="53">
        <f>10519803.69+3163222.46</f>
        <v>13683026.149999999</v>
      </c>
      <c r="W7" s="8">
        <f t="shared" si="3"/>
        <v>1.0769655461047265</v>
      </c>
      <c r="X7" s="53">
        <v>19576151.66</v>
      </c>
      <c r="Y7" s="53">
        <v>16893162.87</v>
      </c>
      <c r="Z7" s="8">
        <f t="shared" si="4"/>
        <v>1.15882098637459</v>
      </c>
    </row>
    <row r="8" spans="2:26" ht="15">
      <c r="B8" s="10" t="s">
        <v>12</v>
      </c>
      <c r="C8" s="11" t="s">
        <v>11</v>
      </c>
      <c r="D8" s="12" t="s">
        <v>11</v>
      </c>
      <c r="E8" s="13" t="s">
        <v>11</v>
      </c>
      <c r="F8" s="6">
        <v>1834576.69</v>
      </c>
      <c r="G8" s="6">
        <v>1219102.29</v>
      </c>
      <c r="H8" s="8">
        <f>F8/G8</f>
        <v>1.5048587022176785</v>
      </c>
      <c r="I8" s="6">
        <v>11823097.4</v>
      </c>
      <c r="J8" s="6">
        <v>6080916.49</v>
      </c>
      <c r="K8" s="8">
        <f>I8/J8</f>
        <v>1.9442953080251888</v>
      </c>
      <c r="L8" s="6">
        <v>15934145.88</v>
      </c>
      <c r="M8" s="6">
        <v>9445291.13</v>
      </c>
      <c r="N8" s="8">
        <f t="shared" si="0"/>
        <v>1.6869936204920344</v>
      </c>
      <c r="O8" s="6">
        <v>15194867.37</v>
      </c>
      <c r="P8" s="6">
        <v>12604412.07</v>
      </c>
      <c r="Q8" s="8">
        <f t="shared" si="1"/>
        <v>1.2055197248085525</v>
      </c>
      <c r="R8" s="6">
        <v>15173337.29</v>
      </c>
      <c r="S8" s="6">
        <v>13711160.92</v>
      </c>
      <c r="T8" s="8">
        <f t="shared" si="2"/>
        <v>1.1066413251606706</v>
      </c>
      <c r="U8" s="6">
        <v>18671644.79</v>
      </c>
      <c r="V8" s="6">
        <v>12104275.56</v>
      </c>
      <c r="W8" s="8">
        <f t="shared" si="3"/>
        <v>1.542566070761198</v>
      </c>
      <c r="X8" s="6">
        <v>23638347.23</v>
      </c>
      <c r="Y8" s="6">
        <v>8788869.07</v>
      </c>
      <c r="Z8" s="8">
        <f t="shared" si="4"/>
        <v>2.6895778104929717</v>
      </c>
    </row>
    <row r="9" spans="2:26" ht="15">
      <c r="B9" s="10" t="s">
        <v>9</v>
      </c>
      <c r="C9" s="11"/>
      <c r="D9" s="12"/>
      <c r="E9" s="13" t="s">
        <v>11</v>
      </c>
      <c r="F9" s="12"/>
      <c r="G9" s="12"/>
      <c r="H9" s="14" t="s">
        <v>11</v>
      </c>
      <c r="I9" s="12"/>
      <c r="J9" s="12"/>
      <c r="K9" s="15"/>
      <c r="L9" s="6">
        <v>3237390.52</v>
      </c>
      <c r="M9" s="6">
        <v>7618797.16</v>
      </c>
      <c r="N9" s="45">
        <f t="shared" si="0"/>
        <v>0.4249214740873873</v>
      </c>
      <c r="O9" s="53">
        <v>5762308.78</v>
      </c>
      <c r="P9" s="53">
        <v>10280350.54</v>
      </c>
      <c r="Q9" s="45">
        <f t="shared" si="1"/>
        <v>0.5605167603555278</v>
      </c>
      <c r="R9" s="53">
        <v>5620542.28</v>
      </c>
      <c r="S9" s="53">
        <v>8778456.64</v>
      </c>
      <c r="T9" s="45">
        <f t="shared" si="2"/>
        <v>0.640265425973557</v>
      </c>
      <c r="U9" s="53">
        <v>6028149.84</v>
      </c>
      <c r="V9" s="53">
        <v>10940706.33</v>
      </c>
      <c r="W9" s="45">
        <f t="shared" si="3"/>
        <v>0.5509836072896401</v>
      </c>
      <c r="X9" s="53">
        <v>6098676.549999999</v>
      </c>
      <c r="Y9" s="53">
        <v>9764113.52</v>
      </c>
      <c r="Z9" s="45">
        <f t="shared" si="4"/>
        <v>0.6246011517080353</v>
      </c>
    </row>
    <row r="10" spans="2:26" ht="15">
      <c r="B10" s="10" t="s">
        <v>10</v>
      </c>
      <c r="C10" s="11"/>
      <c r="D10" s="12"/>
      <c r="E10" s="13" t="s">
        <v>11</v>
      </c>
      <c r="F10" s="12"/>
      <c r="G10" s="12"/>
      <c r="H10" s="14" t="s">
        <v>11</v>
      </c>
      <c r="I10" s="12"/>
      <c r="J10" s="12"/>
      <c r="K10" s="15"/>
      <c r="L10" s="6">
        <v>2732152.37</v>
      </c>
      <c r="M10" s="6">
        <v>3552462.48</v>
      </c>
      <c r="N10" s="45">
        <f t="shared" si="0"/>
        <v>0.7690869039101013</v>
      </c>
      <c r="O10" s="6">
        <v>10382043.16</v>
      </c>
      <c r="P10" s="6">
        <v>13613558.16</v>
      </c>
      <c r="Q10" s="45">
        <f t="shared" si="1"/>
        <v>0.7626252474173144</v>
      </c>
      <c r="R10" s="53">
        <v>11572427.37</v>
      </c>
      <c r="S10" s="6">
        <v>10877224.76</v>
      </c>
      <c r="T10" s="75">
        <f t="shared" si="2"/>
        <v>1.0639136016161534</v>
      </c>
      <c r="U10" s="53">
        <v>17605563.91</v>
      </c>
      <c r="V10" s="6">
        <v>13417250.95</v>
      </c>
      <c r="W10" s="75">
        <f t="shared" si="3"/>
        <v>1.3121588003092393</v>
      </c>
      <c r="X10" s="53">
        <v>18202487.43</v>
      </c>
      <c r="Y10" s="6">
        <v>15526428.96</v>
      </c>
      <c r="Z10" s="75">
        <f t="shared" si="4"/>
        <v>1.1723550519500783</v>
      </c>
    </row>
    <row r="11" spans="1:26" ht="15">
      <c r="A11" s="56"/>
      <c r="B11" s="89" t="s">
        <v>51</v>
      </c>
      <c r="C11" s="53"/>
      <c r="D11" s="13"/>
      <c r="E11" s="12" t="s">
        <v>11</v>
      </c>
      <c r="F11" s="12"/>
      <c r="G11" s="14"/>
      <c r="H11" s="12" t="s">
        <v>11</v>
      </c>
      <c r="I11" s="12"/>
      <c r="J11" s="15"/>
      <c r="K11" s="12"/>
      <c r="L11" s="12"/>
      <c r="M11" s="15"/>
      <c r="N11" s="12"/>
      <c r="O11" s="12"/>
      <c r="P11" s="15"/>
      <c r="Q11" s="12"/>
      <c r="R11" s="53"/>
      <c r="S11" s="76"/>
      <c r="T11" s="53"/>
      <c r="U11" s="53">
        <v>50988777.43</v>
      </c>
      <c r="V11" s="76">
        <v>49641582.4</v>
      </c>
      <c r="W11" s="75">
        <f t="shared" si="3"/>
        <v>1.0271384384797533</v>
      </c>
      <c r="X11" s="53">
        <v>61843575.92</v>
      </c>
      <c r="Y11" s="97">
        <v>46356852.18</v>
      </c>
      <c r="Z11" s="75">
        <f t="shared" si="4"/>
        <v>1.3340762586697275</v>
      </c>
    </row>
    <row r="12" spans="2:26" s="56" customFormat="1" ht="15">
      <c r="B12" s="89" t="s">
        <v>58</v>
      </c>
      <c r="C12" s="12"/>
      <c r="D12" s="13"/>
      <c r="E12" s="12"/>
      <c r="F12" s="12"/>
      <c r="G12" s="14"/>
      <c r="H12" s="12"/>
      <c r="I12" s="12"/>
      <c r="J12" s="15"/>
      <c r="K12" s="12"/>
      <c r="L12" s="12"/>
      <c r="M12" s="15"/>
      <c r="N12" s="12"/>
      <c r="O12" s="12"/>
      <c r="P12" s="15"/>
      <c r="Q12" s="12"/>
      <c r="R12" s="12"/>
      <c r="S12" s="15"/>
      <c r="T12" s="12"/>
      <c r="U12" s="53">
        <v>1280604</v>
      </c>
      <c r="V12" s="76">
        <v>1063436</v>
      </c>
      <c r="W12" s="75">
        <f t="shared" si="3"/>
        <v>1.2042135116734811</v>
      </c>
      <c r="X12" s="53">
        <v>1259325</v>
      </c>
      <c r="Y12" s="76">
        <v>898478</v>
      </c>
      <c r="Z12" s="75">
        <f t="shared" si="4"/>
        <v>1.401620295655542</v>
      </c>
    </row>
    <row r="13" spans="2:26" s="56" customFormat="1" ht="15">
      <c r="B13" s="89" t="s">
        <v>60</v>
      </c>
      <c r="C13" s="12"/>
      <c r="D13" s="13"/>
      <c r="E13" s="12"/>
      <c r="F13" s="12"/>
      <c r="G13" s="14"/>
      <c r="H13" s="12"/>
      <c r="I13" s="12"/>
      <c r="J13" s="15"/>
      <c r="K13" s="12"/>
      <c r="L13" s="12"/>
      <c r="M13" s="15"/>
      <c r="N13" s="12"/>
      <c r="O13" s="12"/>
      <c r="P13" s="15"/>
      <c r="Q13" s="12"/>
      <c r="R13" s="12"/>
      <c r="S13" s="15"/>
      <c r="T13" s="12"/>
      <c r="U13" s="53">
        <v>322968</v>
      </c>
      <c r="V13" s="76">
        <v>270636</v>
      </c>
      <c r="W13" s="75">
        <f t="shared" si="3"/>
        <v>1.1933667361326652</v>
      </c>
      <c r="X13" s="53">
        <v>322968</v>
      </c>
      <c r="Y13" s="76">
        <v>289000</v>
      </c>
      <c r="Z13" s="75">
        <f t="shared" si="4"/>
        <v>1.1175363321799308</v>
      </c>
    </row>
    <row r="14" spans="18:26" ht="15">
      <c r="R14" s="56"/>
      <c r="S14" s="56"/>
      <c r="T14" s="56"/>
      <c r="X14" s="56"/>
      <c r="Y14" s="56"/>
      <c r="Z14" s="56"/>
    </row>
    <row r="15" spans="2:26" ht="15">
      <c r="B15" s="10" t="s">
        <v>52</v>
      </c>
      <c r="C15" s="11">
        <v>7050128</v>
      </c>
      <c r="D15" s="12">
        <v>12040946</v>
      </c>
      <c r="E15" s="13">
        <f>C15/D15</f>
        <v>0.5855127994096145</v>
      </c>
      <c r="F15" s="12"/>
      <c r="G15" s="12"/>
      <c r="H15" s="14" t="s">
        <v>11</v>
      </c>
      <c r="I15" s="12"/>
      <c r="J15" s="12"/>
      <c r="K15" s="15"/>
      <c r="L15" s="12">
        <v>19772564.54</v>
      </c>
      <c r="M15" s="12">
        <v>44731278.45105818</v>
      </c>
      <c r="N15" s="45">
        <f>L15/M15</f>
        <v>0.4420299446981769</v>
      </c>
      <c r="O15" s="12">
        <v>22646376.55</v>
      </c>
      <c r="P15" s="12">
        <v>18094400.92071145</v>
      </c>
      <c r="Q15" s="68">
        <f>O15/P15</f>
        <v>1.2515681867133943</v>
      </c>
      <c r="R15" s="53">
        <v>33370674.25</v>
      </c>
      <c r="S15" s="97">
        <v>53702296.41</v>
      </c>
      <c r="T15" s="98">
        <f>R15/S15</f>
        <v>0.6214012524757878</v>
      </c>
      <c r="U15" s="53">
        <v>45968747.59000001</v>
      </c>
      <c r="V15" s="97">
        <v>44572003.67999999</v>
      </c>
      <c r="W15" s="146">
        <f>U15/V15</f>
        <v>1.0313367987678497</v>
      </c>
      <c r="X15" s="53">
        <v>61843575.92</v>
      </c>
      <c r="Y15" s="97">
        <v>46356852.18</v>
      </c>
      <c r="Z15" s="146">
        <f>X15/Y15</f>
        <v>1.3340762586697275</v>
      </c>
    </row>
    <row r="16" spans="18:20" ht="15">
      <c r="R16" s="56"/>
      <c r="S16" s="56"/>
      <c r="T16" s="56"/>
    </row>
    <row r="17" spans="18:20" ht="15">
      <c r="R17" s="56"/>
      <c r="S17" s="56"/>
      <c r="T17" s="56"/>
    </row>
    <row r="18" spans="2:20" ht="15.75">
      <c r="B18" s="17" t="s">
        <v>15</v>
      </c>
      <c r="R18" s="56"/>
      <c r="S18" s="56"/>
      <c r="T18" s="56"/>
    </row>
    <row r="19" spans="18:20" ht="15">
      <c r="R19" s="56"/>
      <c r="S19" s="56"/>
      <c r="T19" s="56"/>
    </row>
    <row r="20" spans="3:26" ht="15.75">
      <c r="C20" s="149">
        <v>2008</v>
      </c>
      <c r="D20" s="150"/>
      <c r="E20" s="150"/>
      <c r="F20" s="150">
        <v>2009</v>
      </c>
      <c r="G20" s="150"/>
      <c r="H20" s="151"/>
      <c r="I20" s="150">
        <v>2010</v>
      </c>
      <c r="J20" s="150"/>
      <c r="K20" s="151"/>
      <c r="L20" s="150">
        <v>2011</v>
      </c>
      <c r="M20" s="150"/>
      <c r="N20" s="151"/>
      <c r="O20" s="150">
        <v>2012</v>
      </c>
      <c r="P20" s="150"/>
      <c r="Q20" s="151"/>
      <c r="R20" s="147">
        <v>2013</v>
      </c>
      <c r="S20" s="147"/>
      <c r="T20" s="148"/>
      <c r="U20" s="147">
        <v>2014</v>
      </c>
      <c r="V20" s="147"/>
      <c r="W20" s="148"/>
      <c r="X20" s="147">
        <v>2015</v>
      </c>
      <c r="Y20" s="147"/>
      <c r="Z20" s="148"/>
    </row>
    <row r="21" spans="2:26" ht="45">
      <c r="B21" s="16" t="s">
        <v>14</v>
      </c>
      <c r="C21" s="18" t="s">
        <v>18</v>
      </c>
      <c r="D21" s="18" t="s">
        <v>16</v>
      </c>
      <c r="E21" s="4" t="s">
        <v>17</v>
      </c>
      <c r="F21" s="18" t="s">
        <v>18</v>
      </c>
      <c r="G21" s="18" t="s">
        <v>16</v>
      </c>
      <c r="H21" s="4" t="s">
        <v>17</v>
      </c>
      <c r="I21" s="18" t="s">
        <v>18</v>
      </c>
      <c r="J21" s="18" t="s">
        <v>16</v>
      </c>
      <c r="K21" s="4" t="s">
        <v>17</v>
      </c>
      <c r="L21" s="18" t="s">
        <v>18</v>
      </c>
      <c r="M21" s="18" t="s">
        <v>16</v>
      </c>
      <c r="N21" s="4" t="s">
        <v>17</v>
      </c>
      <c r="O21" s="18" t="s">
        <v>18</v>
      </c>
      <c r="P21" s="18" t="s">
        <v>16</v>
      </c>
      <c r="Q21" s="4" t="s">
        <v>17</v>
      </c>
      <c r="R21" s="18" t="s">
        <v>18</v>
      </c>
      <c r="S21" s="18" t="s">
        <v>16</v>
      </c>
      <c r="T21" s="4" t="s">
        <v>17</v>
      </c>
      <c r="U21" s="18" t="s">
        <v>18</v>
      </c>
      <c r="V21" s="18" t="s">
        <v>16</v>
      </c>
      <c r="W21" s="4" t="s">
        <v>17</v>
      </c>
      <c r="X21" s="18" t="s">
        <v>18</v>
      </c>
      <c r="Y21" s="18" t="s">
        <v>16</v>
      </c>
      <c r="Z21" s="4" t="s">
        <v>17</v>
      </c>
    </row>
    <row r="22" spans="2:26" ht="15">
      <c r="B22" s="10" t="s">
        <v>3</v>
      </c>
      <c r="C22" s="19">
        <v>28952647.33</v>
      </c>
      <c r="D22" s="20">
        <v>12384200</v>
      </c>
      <c r="E22" s="9">
        <f>C22/D22</f>
        <v>2.337869812341532</v>
      </c>
      <c r="F22" s="19">
        <v>27828976.81</v>
      </c>
      <c r="G22" s="20">
        <v>12168700</v>
      </c>
      <c r="H22" s="8">
        <f>F22/G22</f>
        <v>2.286930963044532</v>
      </c>
      <c r="I22" s="19">
        <v>27806777.58</v>
      </c>
      <c r="J22" s="20">
        <v>12045000</v>
      </c>
      <c r="K22" s="8">
        <f>I22/J22</f>
        <v>2.308574311332503</v>
      </c>
      <c r="L22" s="19">
        <v>33975088.78</v>
      </c>
      <c r="M22" s="20">
        <v>9634860</v>
      </c>
      <c r="N22" s="8">
        <f aca="true" t="shared" si="5" ref="N22:N27">L22/M22</f>
        <v>3.5262669909059396</v>
      </c>
      <c r="O22" s="19">
        <v>36774904.74</v>
      </c>
      <c r="P22" s="20">
        <v>11547099</v>
      </c>
      <c r="Q22" s="8">
        <f aca="true" t="shared" si="6" ref="Q22:Q27">O22/P22</f>
        <v>3.184774352415269</v>
      </c>
      <c r="R22" s="19">
        <v>43597192.41</v>
      </c>
      <c r="S22" s="20">
        <v>11149452</v>
      </c>
      <c r="T22" s="8">
        <f aca="true" t="shared" si="7" ref="T22:T27">R22/S22</f>
        <v>3.910254280658816</v>
      </c>
      <c r="U22" s="19">
        <v>42581904.59</v>
      </c>
      <c r="V22" s="20">
        <v>10989574</v>
      </c>
      <c r="W22" s="8">
        <f aca="true" t="shared" si="8" ref="W22:W30">U22/V22</f>
        <v>3.874754798502654</v>
      </c>
      <c r="X22" s="19">
        <v>44362166.68000001</v>
      </c>
      <c r="Y22" s="20">
        <v>9916601</v>
      </c>
      <c r="Z22" s="8">
        <f aca="true" t="shared" si="9" ref="Z22:Z30">X22/Y22</f>
        <v>4.473525422672547</v>
      </c>
    </row>
    <row r="23" spans="2:26" ht="15">
      <c r="B23" s="10" t="s">
        <v>4</v>
      </c>
      <c r="C23" s="19">
        <v>23835769.49</v>
      </c>
      <c r="D23" s="20">
        <v>15563600</v>
      </c>
      <c r="E23" s="9">
        <f>C23/D23</f>
        <v>1.531507459071166</v>
      </c>
      <c r="F23" s="19">
        <v>23646729.63</v>
      </c>
      <c r="G23" s="20">
        <v>14924000</v>
      </c>
      <c r="H23" s="8">
        <f>F23/G23</f>
        <v>1.5844766570624498</v>
      </c>
      <c r="I23" s="19">
        <v>31653234.85</v>
      </c>
      <c r="J23" s="20">
        <v>14285735</v>
      </c>
      <c r="K23" s="8">
        <f>I23/J23</f>
        <v>2.2157232267013214</v>
      </c>
      <c r="L23" s="19">
        <v>43617761.15</v>
      </c>
      <c r="M23" s="20">
        <v>14762313.018</v>
      </c>
      <c r="N23" s="8">
        <f t="shared" si="5"/>
        <v>2.9546698472533364</v>
      </c>
      <c r="O23" s="19">
        <v>41927417.33</v>
      </c>
      <c r="P23" s="67">
        <v>14762313</v>
      </c>
      <c r="Q23" s="8">
        <f t="shared" si="6"/>
        <v>2.8401658554455524</v>
      </c>
      <c r="R23" s="19">
        <v>41846900.43</v>
      </c>
      <c r="S23" s="67">
        <v>14126972</v>
      </c>
      <c r="T23" s="8">
        <f t="shared" si="7"/>
        <v>2.962198865404419</v>
      </c>
      <c r="U23" s="19">
        <f>53207829.05+998535.7</f>
        <v>54206364.75</v>
      </c>
      <c r="V23" s="67">
        <v>13509155</v>
      </c>
      <c r="W23" s="8">
        <f t="shared" si="8"/>
        <v>4.012565164142391</v>
      </c>
      <c r="X23" s="19">
        <v>63702867.919999994</v>
      </c>
      <c r="Y23" s="67">
        <v>14285507.82</v>
      </c>
      <c r="Z23" s="8">
        <f t="shared" si="9"/>
        <v>4.459265202376264</v>
      </c>
    </row>
    <row r="24" spans="2:26" ht="15">
      <c r="B24" s="10" t="s">
        <v>8</v>
      </c>
      <c r="C24" s="19">
        <v>1394194.32</v>
      </c>
      <c r="D24" s="20">
        <v>1134237.5</v>
      </c>
      <c r="E24" s="9">
        <f>C24/D24</f>
        <v>1.2291908176197666</v>
      </c>
      <c r="F24" s="19">
        <v>8434963.15</v>
      </c>
      <c r="G24" s="20">
        <v>6805425</v>
      </c>
      <c r="H24" s="8">
        <f>F24/G24</f>
        <v>1.239446933879956</v>
      </c>
      <c r="I24" s="19">
        <v>8452265.5</v>
      </c>
      <c r="J24" s="20">
        <v>6805425</v>
      </c>
      <c r="K24" s="8">
        <f>I24/J24</f>
        <v>1.2419893687756458</v>
      </c>
      <c r="L24" s="19">
        <v>8645641.34</v>
      </c>
      <c r="M24" s="20">
        <f>18645*365</f>
        <v>6805425</v>
      </c>
      <c r="N24" s="8">
        <f t="shared" si="5"/>
        <v>1.270404323021707</v>
      </c>
      <c r="O24" s="54">
        <v>8759166.88</v>
      </c>
      <c r="P24" s="20">
        <v>4224836.52</v>
      </c>
      <c r="Q24" s="8">
        <f t="shared" si="6"/>
        <v>2.073255814404862</v>
      </c>
      <c r="R24" s="54">
        <v>9041239.45</v>
      </c>
      <c r="S24" s="20">
        <v>3743362.44</v>
      </c>
      <c r="T24" s="8">
        <f t="shared" si="7"/>
        <v>2.415272257206278</v>
      </c>
      <c r="U24" s="54">
        <v>9872338.99</v>
      </c>
      <c r="V24" s="20">
        <v>4272351.27</v>
      </c>
      <c r="W24" s="8">
        <f t="shared" si="8"/>
        <v>2.3107507707342614</v>
      </c>
      <c r="X24" s="54">
        <v>15802448.04</v>
      </c>
      <c r="Y24" s="20">
        <v>4451873.13</v>
      </c>
      <c r="Z24" s="8">
        <f t="shared" si="9"/>
        <v>3.54961778526694</v>
      </c>
    </row>
    <row r="25" spans="2:26" ht="15">
      <c r="B25" s="10" t="s">
        <v>12</v>
      </c>
      <c r="C25" s="11" t="s">
        <v>11</v>
      </c>
      <c r="D25" s="12" t="s">
        <v>11</v>
      </c>
      <c r="E25" s="13" t="s">
        <v>11</v>
      </c>
      <c r="F25" s="19">
        <v>1834576.69</v>
      </c>
      <c r="G25" s="20">
        <v>2477646</v>
      </c>
      <c r="H25" s="8">
        <f>F25/G25</f>
        <v>0.7404514971065277</v>
      </c>
      <c r="I25" s="19">
        <v>11823097.4</v>
      </c>
      <c r="J25" s="20">
        <v>10048231</v>
      </c>
      <c r="K25" s="8">
        <f>I25/J25</f>
        <v>1.1766347131151742</v>
      </c>
      <c r="L25" s="19">
        <v>15931470.87</v>
      </c>
      <c r="M25" s="20">
        <v>10308386.43136012</v>
      </c>
      <c r="N25" s="8">
        <f t="shared" si="5"/>
        <v>1.545486383934285</v>
      </c>
      <c r="O25" s="19">
        <v>15113999.43</v>
      </c>
      <c r="P25" s="20">
        <v>7707238.6</v>
      </c>
      <c r="Q25" s="8">
        <f t="shared" si="6"/>
        <v>1.9610135632754382</v>
      </c>
      <c r="R25" s="19">
        <v>12213657.21</v>
      </c>
      <c r="S25" s="20">
        <v>5389868</v>
      </c>
      <c r="T25" s="8">
        <f t="shared" si="7"/>
        <v>2.266040134934659</v>
      </c>
      <c r="U25" s="19">
        <f>7562422.24+9693021.96</f>
        <v>17255444.200000003</v>
      </c>
      <c r="V25" s="20">
        <v>8582579</v>
      </c>
      <c r="W25" s="8">
        <f t="shared" si="8"/>
        <v>2.0105197050909758</v>
      </c>
      <c r="X25" s="19">
        <v>21630763.44</v>
      </c>
      <c r="Y25" s="20">
        <v>9654590.6</v>
      </c>
      <c r="Z25" s="8">
        <f t="shared" si="9"/>
        <v>2.240464079336518</v>
      </c>
    </row>
    <row r="26" spans="2:26" ht="15">
      <c r="B26" s="10" t="s">
        <v>9</v>
      </c>
      <c r="C26" s="11"/>
      <c r="D26" s="12"/>
      <c r="E26" s="13" t="s">
        <v>11</v>
      </c>
      <c r="F26" s="12"/>
      <c r="G26" s="12"/>
      <c r="H26" s="14" t="s">
        <v>11</v>
      </c>
      <c r="I26" s="12"/>
      <c r="J26" s="12"/>
      <c r="K26" s="15"/>
      <c r="L26" s="19">
        <v>1405394.99</v>
      </c>
      <c r="M26" s="20">
        <f>8001.55*240</f>
        <v>1920372</v>
      </c>
      <c r="N26" s="8">
        <f t="shared" si="5"/>
        <v>0.7318347643060824</v>
      </c>
      <c r="O26" s="54">
        <v>2877396.06</v>
      </c>
      <c r="P26" s="67">
        <v>4603200</v>
      </c>
      <c r="Q26" s="8">
        <f t="shared" si="6"/>
        <v>0.6250860401459855</v>
      </c>
      <c r="R26" s="54">
        <v>3027729.24</v>
      </c>
      <c r="S26" s="67">
        <v>4603200</v>
      </c>
      <c r="T26" s="8">
        <f t="shared" si="7"/>
        <v>0.6577444473409803</v>
      </c>
      <c r="U26" s="54">
        <v>3319595.18</v>
      </c>
      <c r="V26" s="67">
        <v>4414882</v>
      </c>
      <c r="W26" s="8">
        <f t="shared" si="8"/>
        <v>0.7519102843518808</v>
      </c>
      <c r="X26" s="54">
        <v>5488594.27</v>
      </c>
      <c r="Y26" s="67">
        <v>3993617.5</v>
      </c>
      <c r="Z26" s="8">
        <f t="shared" si="9"/>
        <v>1.3743415011577849</v>
      </c>
    </row>
    <row r="27" spans="2:26" ht="15">
      <c r="B27" s="10" t="s">
        <v>10</v>
      </c>
      <c r="C27" s="11"/>
      <c r="D27" s="12"/>
      <c r="E27" s="13" t="s">
        <v>11</v>
      </c>
      <c r="F27" s="12"/>
      <c r="G27" s="12"/>
      <c r="H27" s="14" t="s">
        <v>11</v>
      </c>
      <c r="I27" s="12"/>
      <c r="J27" s="12"/>
      <c r="K27" s="15"/>
      <c r="L27" s="19">
        <v>2714075.1399999997</v>
      </c>
      <c r="M27" s="20">
        <f>(5726855/365)*120</f>
        <v>1882801.6438356163</v>
      </c>
      <c r="N27" s="8">
        <f t="shared" si="5"/>
        <v>1.4415088009329144</v>
      </c>
      <c r="O27" s="19">
        <f>10010341.38+86213.45</f>
        <v>10096554.83</v>
      </c>
      <c r="P27" s="20">
        <v>5031399.130000001</v>
      </c>
      <c r="Q27" s="8">
        <f t="shared" si="6"/>
        <v>2.00670918150753</v>
      </c>
      <c r="R27" s="19">
        <v>11572427.37</v>
      </c>
      <c r="S27" s="20">
        <v>4586999.1</v>
      </c>
      <c r="T27" s="8">
        <f t="shared" si="7"/>
        <v>2.5228754394131014</v>
      </c>
      <c r="U27" s="19">
        <f>16613613.99+566927.84</f>
        <v>17180541.830000002</v>
      </c>
      <c r="V27" s="20">
        <v>4661831</v>
      </c>
      <c r="W27" s="8">
        <f t="shared" si="8"/>
        <v>3.6853635041682122</v>
      </c>
      <c r="X27" s="19">
        <f>16174962.54+859584.6</f>
        <v>17034547.14</v>
      </c>
      <c r="Y27" s="20">
        <v>3992260</v>
      </c>
      <c r="Z27" s="8">
        <f t="shared" si="9"/>
        <v>4.266893223387254</v>
      </c>
    </row>
    <row r="28" spans="2:26" ht="15">
      <c r="B28" s="10" t="s">
        <v>51</v>
      </c>
      <c r="C28" s="11"/>
      <c r="D28" s="12"/>
      <c r="E28" s="13" t="s">
        <v>11</v>
      </c>
      <c r="F28" s="12"/>
      <c r="G28" s="12"/>
      <c r="H28" s="14" t="s">
        <v>11</v>
      </c>
      <c r="I28" s="12"/>
      <c r="J28" s="12"/>
      <c r="K28" s="15"/>
      <c r="L28" s="12"/>
      <c r="M28" s="12"/>
      <c r="N28" s="15"/>
      <c r="O28" s="46"/>
      <c r="P28" s="47"/>
      <c r="Q28" s="48"/>
      <c r="R28" s="46"/>
      <c r="S28" s="47"/>
      <c r="T28" s="48"/>
      <c r="U28" s="54">
        <v>45746647.51</v>
      </c>
      <c r="V28" s="67">
        <v>10325517</v>
      </c>
      <c r="W28" s="8">
        <f t="shared" si="8"/>
        <v>4.4304461955754855</v>
      </c>
      <c r="X28" s="54">
        <v>33160811.55</v>
      </c>
      <c r="Y28" s="67">
        <v>8606943.49</v>
      </c>
      <c r="Z28" s="8">
        <v>3.852797638154355</v>
      </c>
    </row>
    <row r="29" spans="2:26" s="56" customFormat="1" ht="15">
      <c r="B29" s="89" t="s">
        <v>58</v>
      </c>
      <c r="C29" s="11"/>
      <c r="D29" s="12"/>
      <c r="E29" s="13"/>
      <c r="F29" s="12"/>
      <c r="G29" s="12"/>
      <c r="H29" s="14"/>
      <c r="I29" s="12"/>
      <c r="J29" s="12"/>
      <c r="K29" s="15"/>
      <c r="L29" s="12"/>
      <c r="M29" s="12"/>
      <c r="N29" s="15"/>
      <c r="O29" s="72"/>
      <c r="P29" s="73"/>
      <c r="Q29" s="14"/>
      <c r="R29" s="72"/>
      <c r="S29" s="73"/>
      <c r="T29" s="14"/>
      <c r="U29" s="54">
        <v>1072632</v>
      </c>
      <c r="V29" s="67">
        <v>722028</v>
      </c>
      <c r="W29" s="8">
        <f t="shared" si="8"/>
        <v>1.4855822765876117</v>
      </c>
      <c r="X29" s="54">
        <v>1114747</v>
      </c>
      <c r="Y29" s="67">
        <v>734400</v>
      </c>
      <c r="Z29" s="8">
        <f t="shared" si="9"/>
        <v>1.517901688453159</v>
      </c>
    </row>
    <row r="30" spans="2:26" s="56" customFormat="1" ht="15">
      <c r="B30" s="89" t="s">
        <v>60</v>
      </c>
      <c r="C30" s="11"/>
      <c r="D30" s="12"/>
      <c r="E30" s="13"/>
      <c r="F30" s="12"/>
      <c r="G30" s="12"/>
      <c r="H30" s="14"/>
      <c r="I30" s="12"/>
      <c r="J30" s="12"/>
      <c r="K30" s="15"/>
      <c r="L30" s="12"/>
      <c r="M30" s="12"/>
      <c r="N30" s="15"/>
      <c r="O30" s="72"/>
      <c r="P30" s="73"/>
      <c r="Q30" s="14"/>
      <c r="R30" s="72"/>
      <c r="S30" s="73"/>
      <c r="T30" s="14"/>
      <c r="U30" s="54">
        <v>322968</v>
      </c>
      <c r="V30" s="67">
        <v>407705</v>
      </c>
      <c r="W30" s="8">
        <f t="shared" si="8"/>
        <v>0.7921609987613594</v>
      </c>
      <c r="X30" s="54">
        <f>U30</f>
        <v>322968</v>
      </c>
      <c r="Y30" s="67">
        <v>179400</v>
      </c>
      <c r="Z30" s="8">
        <f t="shared" si="9"/>
        <v>1.800267558528428</v>
      </c>
    </row>
    <row r="31" spans="2:26" s="56" customFormat="1" ht="15">
      <c r="B31" s="85"/>
      <c r="C31" s="86"/>
      <c r="D31" s="86"/>
      <c r="E31" s="87"/>
      <c r="F31" s="86"/>
      <c r="G31" s="86"/>
      <c r="H31" s="87"/>
      <c r="I31" s="86"/>
      <c r="J31" s="86"/>
      <c r="K31" s="88"/>
      <c r="L31" s="86"/>
      <c r="M31" s="86"/>
      <c r="N31" s="88"/>
      <c r="O31" s="93"/>
      <c r="P31" s="94"/>
      <c r="Q31" s="95"/>
      <c r="R31" s="93"/>
      <c r="S31" s="94"/>
      <c r="T31" s="95"/>
      <c r="U31" s="93"/>
      <c r="V31" s="94"/>
      <c r="W31" s="95"/>
      <c r="X31" s="93"/>
      <c r="Y31" s="94"/>
      <c r="Z31" s="95"/>
    </row>
    <row r="32" spans="18:26" ht="8.25" customHeight="1">
      <c r="R32" s="56"/>
      <c r="S32" s="56"/>
      <c r="T32" s="56"/>
      <c r="X32" s="56"/>
      <c r="Y32" s="56"/>
      <c r="Z32" s="56"/>
    </row>
    <row r="33" spans="2:26" ht="15">
      <c r="B33" s="10" t="s">
        <v>52</v>
      </c>
      <c r="C33" s="11">
        <v>7050128</v>
      </c>
      <c r="D33" s="12">
        <v>3593425</v>
      </c>
      <c r="E33" s="13">
        <f>C33/D33</f>
        <v>1.9619521765446615</v>
      </c>
      <c r="F33" s="12"/>
      <c r="G33" s="12"/>
      <c r="H33" s="14" t="s">
        <v>11</v>
      </c>
      <c r="I33" s="12"/>
      <c r="J33" s="12"/>
      <c r="K33" s="15"/>
      <c r="L33" s="12">
        <v>16739124.24</v>
      </c>
      <c r="M33" s="12">
        <v>9120036</v>
      </c>
      <c r="N33" s="15">
        <f>L33/M33</f>
        <v>1.8354230443827195</v>
      </c>
      <c r="O33" s="72">
        <v>16512637.2</v>
      </c>
      <c r="P33" s="73">
        <v>9120036</v>
      </c>
      <c r="Q33" s="14">
        <f>O33/P33</f>
        <v>1.8105890371485376</v>
      </c>
      <c r="R33" s="53">
        <v>25358244</v>
      </c>
      <c r="S33" s="67">
        <v>7075221</v>
      </c>
      <c r="T33" s="75">
        <f>R33/S33</f>
        <v>3.5840921435528306</v>
      </c>
      <c r="U33" s="54">
        <v>31389814.93</v>
      </c>
      <c r="V33" s="67">
        <v>8223117.3500000015</v>
      </c>
      <c r="W33" s="75">
        <f>U33/V33</f>
        <v>3.8172646204544307</v>
      </c>
      <c r="X33" s="54">
        <v>33160811.55</v>
      </c>
      <c r="Y33" s="67">
        <v>8606943.49</v>
      </c>
      <c r="Z33" s="75">
        <f>X33/Y33</f>
        <v>3.852797638154355</v>
      </c>
    </row>
    <row r="34" spans="8:11" ht="15">
      <c r="H34" s="29"/>
      <c r="I34" s="24"/>
      <c r="J34" s="24"/>
      <c r="K34" s="24"/>
    </row>
    <row r="35" spans="8:11" ht="15">
      <c r="H35" s="29"/>
      <c r="I35" s="24"/>
      <c r="J35" s="24"/>
      <c r="K35" s="24"/>
    </row>
  </sheetData>
  <sheetProtection/>
  <mergeCells count="16">
    <mergeCell ref="O20:Q20"/>
    <mergeCell ref="O3:Q3"/>
    <mergeCell ref="R3:T3"/>
    <mergeCell ref="R20:T20"/>
    <mergeCell ref="U3:W3"/>
    <mergeCell ref="U20:W20"/>
    <mergeCell ref="X20:Z20"/>
    <mergeCell ref="X3:Z3"/>
    <mergeCell ref="C3:E3"/>
    <mergeCell ref="F3:H3"/>
    <mergeCell ref="I3:K3"/>
    <mergeCell ref="L3:N3"/>
    <mergeCell ref="C20:E20"/>
    <mergeCell ref="F20:H20"/>
    <mergeCell ref="I20:K20"/>
    <mergeCell ref="L20:N20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56" r:id="rId1"/>
  <ignoredErrors>
    <ignoredError sqref="Q15 Q33 W11 W12:W14 W28:W3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N15"/>
  <sheetViews>
    <sheetView zoomScalePageLayoutView="0" workbookViewId="0" topLeftCell="A7">
      <selection activeCell="O23" sqref="O23"/>
    </sheetView>
  </sheetViews>
  <sheetFormatPr defaultColWidth="11.421875" defaultRowHeight="15"/>
  <cols>
    <col min="1" max="1" width="2.00390625" style="0" customWidth="1"/>
    <col min="2" max="2" width="29.421875" style="0" customWidth="1"/>
    <col min="6" max="8" width="11.421875" style="56" customWidth="1"/>
    <col min="9" max="9" width="8.7109375" style="0" customWidth="1"/>
    <col min="10" max="10" width="8.8515625" style="0" customWidth="1"/>
    <col min="11" max="11" width="9.140625" style="0" customWidth="1"/>
    <col min="12" max="12" width="9.7109375" style="0" customWidth="1"/>
    <col min="13" max="13" width="9.57421875" style="0" customWidth="1"/>
  </cols>
  <sheetData>
    <row r="2" spans="1:11" ht="14.25" customHeight="1">
      <c r="A2" s="55"/>
      <c r="B2" s="57" t="s">
        <v>22</v>
      </c>
      <c r="C2" s="56"/>
      <c r="D2" s="56"/>
      <c r="E2" s="56"/>
      <c r="I2" s="56"/>
      <c r="J2" s="56"/>
      <c r="K2" s="56"/>
    </row>
    <row r="3" spans="1:11" ht="15">
      <c r="A3" s="55"/>
      <c r="B3" s="56"/>
      <c r="C3" s="56"/>
      <c r="D3" s="56"/>
      <c r="E3" s="56"/>
      <c r="I3" s="56"/>
      <c r="J3" s="56"/>
      <c r="K3" s="56"/>
    </row>
    <row r="4" spans="1:11" ht="18.75">
      <c r="A4" s="55"/>
      <c r="B4" s="152" t="s">
        <v>21</v>
      </c>
      <c r="C4" s="152"/>
      <c r="D4" s="152"/>
      <c r="E4" s="152"/>
      <c r="F4" s="152"/>
      <c r="G4" s="152"/>
      <c r="H4" s="152"/>
      <c r="I4" s="152"/>
      <c r="J4" s="152"/>
      <c r="K4" s="56"/>
    </row>
    <row r="5" spans="1:11" ht="15">
      <c r="A5" s="55"/>
      <c r="B5" s="55"/>
      <c r="C5" s="55"/>
      <c r="D5" s="55"/>
      <c r="E5" s="55"/>
      <c r="I5" s="55"/>
      <c r="J5" s="55"/>
      <c r="K5" s="55"/>
    </row>
    <row r="6" spans="1:14" ht="15">
      <c r="A6" s="55"/>
      <c r="B6" s="58" t="s">
        <v>19</v>
      </c>
      <c r="C6" s="62">
        <v>2008</v>
      </c>
      <c r="D6" s="62">
        <v>2011</v>
      </c>
      <c r="E6" s="62">
        <v>2012</v>
      </c>
      <c r="F6" s="62">
        <v>2013</v>
      </c>
      <c r="G6" s="62">
        <v>2014</v>
      </c>
      <c r="H6" s="62">
        <v>2015</v>
      </c>
      <c r="I6" s="62">
        <v>2008</v>
      </c>
      <c r="J6" s="62">
        <v>2011</v>
      </c>
      <c r="K6" s="62">
        <v>2012</v>
      </c>
      <c r="L6" s="62">
        <v>2013</v>
      </c>
      <c r="M6" s="62">
        <v>2014</v>
      </c>
      <c r="N6" s="62">
        <v>2015</v>
      </c>
    </row>
    <row r="7" spans="1:14" ht="15">
      <c r="A7" s="55"/>
      <c r="B7" s="61" t="s">
        <v>3</v>
      </c>
      <c r="C7" s="63">
        <v>0.85</v>
      </c>
      <c r="D7" s="63">
        <v>0.85</v>
      </c>
      <c r="E7" s="63">
        <v>0.94</v>
      </c>
      <c r="F7" s="69">
        <v>0.94</v>
      </c>
      <c r="G7" s="79">
        <v>0.97</v>
      </c>
      <c r="H7" s="79">
        <v>0.98</v>
      </c>
      <c r="I7" s="63" t="s">
        <v>23</v>
      </c>
      <c r="J7" s="63" t="s">
        <v>23</v>
      </c>
      <c r="K7" s="63" t="s">
        <v>23</v>
      </c>
      <c r="L7" s="69" t="s">
        <v>23</v>
      </c>
      <c r="M7" s="69" t="s">
        <v>23</v>
      </c>
      <c r="N7" s="136" t="s">
        <v>23</v>
      </c>
    </row>
    <row r="8" spans="1:14" ht="15">
      <c r="A8" s="55"/>
      <c r="B8" s="59" t="s">
        <v>4</v>
      </c>
      <c r="C8" s="64">
        <v>0.6</v>
      </c>
      <c r="D8" s="64">
        <v>0.71</v>
      </c>
      <c r="E8" s="64">
        <v>0.81</v>
      </c>
      <c r="F8" s="70">
        <v>0.81</v>
      </c>
      <c r="G8" s="80">
        <v>0.81</v>
      </c>
      <c r="H8" s="80">
        <v>0.81</v>
      </c>
      <c r="I8" s="64" t="s">
        <v>24</v>
      </c>
      <c r="J8" s="64" t="s">
        <v>24</v>
      </c>
      <c r="K8" s="64" t="s">
        <v>23</v>
      </c>
      <c r="L8" s="70" t="s">
        <v>23</v>
      </c>
      <c r="M8" s="70" t="s">
        <v>23</v>
      </c>
      <c r="N8" s="137" t="s">
        <v>23</v>
      </c>
    </row>
    <row r="9" spans="1:14" ht="15">
      <c r="A9" s="55"/>
      <c r="B9" s="59" t="s">
        <v>5</v>
      </c>
      <c r="C9" s="64">
        <v>0.18</v>
      </c>
      <c r="D9" s="64">
        <v>0.7</v>
      </c>
      <c r="E9" s="64">
        <v>0.85</v>
      </c>
      <c r="F9" s="70">
        <v>0.85</v>
      </c>
      <c r="G9" s="80">
        <v>0.91</v>
      </c>
      <c r="H9" s="80">
        <v>0.92</v>
      </c>
      <c r="I9" s="64" t="s">
        <v>25</v>
      </c>
      <c r="J9" s="64" t="s">
        <v>24</v>
      </c>
      <c r="K9" s="64" t="s">
        <v>23</v>
      </c>
      <c r="L9" s="70" t="s">
        <v>23</v>
      </c>
      <c r="M9" s="70" t="s">
        <v>23</v>
      </c>
      <c r="N9" s="139" t="s">
        <v>23</v>
      </c>
    </row>
    <row r="10" spans="1:14" ht="15">
      <c r="A10" s="55"/>
      <c r="B10" s="59" t="s">
        <v>20</v>
      </c>
      <c r="C10" s="64">
        <v>0.21</v>
      </c>
      <c r="D10" s="64">
        <v>0.52</v>
      </c>
      <c r="E10" s="64">
        <v>0.82</v>
      </c>
      <c r="F10" s="70">
        <v>0.85</v>
      </c>
      <c r="G10" s="80">
        <v>0.88</v>
      </c>
      <c r="H10" s="80">
        <v>0.89</v>
      </c>
      <c r="I10" s="64" t="s">
        <v>25</v>
      </c>
      <c r="J10" s="64" t="s">
        <v>26</v>
      </c>
      <c r="K10" s="64" t="s">
        <v>23</v>
      </c>
      <c r="L10" s="70" t="s">
        <v>23</v>
      </c>
      <c r="M10" s="70" t="s">
        <v>23</v>
      </c>
      <c r="N10" s="137" t="s">
        <v>23</v>
      </c>
    </row>
    <row r="11" spans="1:14" ht="15">
      <c r="A11" s="55"/>
      <c r="B11" s="59" t="s">
        <v>6</v>
      </c>
      <c r="C11" s="64">
        <v>0.09</v>
      </c>
      <c r="D11" s="64">
        <v>0.49</v>
      </c>
      <c r="E11" s="64">
        <v>0.55</v>
      </c>
      <c r="F11" s="70">
        <v>0.7</v>
      </c>
      <c r="G11" s="80">
        <v>0.73</v>
      </c>
      <c r="H11" s="80">
        <v>0.73</v>
      </c>
      <c r="I11" s="64" t="s">
        <v>25</v>
      </c>
      <c r="J11" s="64" t="s">
        <v>26</v>
      </c>
      <c r="K11" s="64" t="s">
        <v>26</v>
      </c>
      <c r="L11" s="70" t="s">
        <v>24</v>
      </c>
      <c r="M11" s="70" t="s">
        <v>24</v>
      </c>
      <c r="N11" s="139" t="s">
        <v>24</v>
      </c>
    </row>
    <row r="12" spans="1:14" ht="15">
      <c r="A12" s="55"/>
      <c r="B12" s="60" t="s">
        <v>7</v>
      </c>
      <c r="C12" s="65">
        <v>0.21</v>
      </c>
      <c r="D12" s="65">
        <v>0.49</v>
      </c>
      <c r="E12" s="65">
        <v>0.79</v>
      </c>
      <c r="F12" s="71">
        <v>0.82</v>
      </c>
      <c r="G12" s="78">
        <v>0.88</v>
      </c>
      <c r="H12" s="99">
        <v>0.9</v>
      </c>
      <c r="I12" s="65" t="s">
        <v>25</v>
      </c>
      <c r="J12" s="65" t="s">
        <v>26</v>
      </c>
      <c r="K12" s="65" t="s">
        <v>24</v>
      </c>
      <c r="L12" s="71" t="s">
        <v>24</v>
      </c>
      <c r="M12" s="71" t="s">
        <v>24</v>
      </c>
      <c r="N12" s="155" t="s">
        <v>23</v>
      </c>
    </row>
    <row r="13" spans="1:14" ht="15">
      <c r="A13" s="55"/>
      <c r="B13" s="60" t="s">
        <v>57</v>
      </c>
      <c r="C13" s="78" t="s">
        <v>11</v>
      </c>
      <c r="D13" s="78" t="s">
        <v>11</v>
      </c>
      <c r="E13" s="78" t="s">
        <v>11</v>
      </c>
      <c r="F13" s="78">
        <v>0.57</v>
      </c>
      <c r="G13" s="78">
        <v>0.61</v>
      </c>
      <c r="H13" s="99">
        <v>0.65</v>
      </c>
      <c r="I13" s="78" t="s">
        <v>11</v>
      </c>
      <c r="J13" s="78" t="s">
        <v>11</v>
      </c>
      <c r="K13" s="78" t="s">
        <v>11</v>
      </c>
      <c r="L13" s="99" t="s">
        <v>26</v>
      </c>
      <c r="M13" s="99" t="s">
        <v>24</v>
      </c>
      <c r="N13" s="155" t="s">
        <v>24</v>
      </c>
    </row>
    <row r="14" spans="2:14" ht="15">
      <c r="B14" s="60" t="s">
        <v>58</v>
      </c>
      <c r="C14" s="78" t="s">
        <v>11</v>
      </c>
      <c r="D14" s="78" t="s">
        <v>11</v>
      </c>
      <c r="E14" s="78" t="s">
        <v>11</v>
      </c>
      <c r="F14" s="78">
        <v>0.25</v>
      </c>
      <c r="G14" s="78">
        <v>0.64</v>
      </c>
      <c r="H14" s="99">
        <v>0.68</v>
      </c>
      <c r="I14" s="78" t="s">
        <v>11</v>
      </c>
      <c r="J14" s="78" t="s">
        <v>11</v>
      </c>
      <c r="K14" s="78" t="s">
        <v>11</v>
      </c>
      <c r="L14" s="96" t="s">
        <v>25</v>
      </c>
      <c r="M14" s="96" t="s">
        <v>24</v>
      </c>
      <c r="N14" s="155" t="s">
        <v>24</v>
      </c>
    </row>
    <row r="15" spans="2:14" ht="15">
      <c r="B15" s="60" t="s">
        <v>59</v>
      </c>
      <c r="C15" s="78" t="s">
        <v>11</v>
      </c>
      <c r="D15" s="78" t="s">
        <v>11</v>
      </c>
      <c r="E15" s="78" t="s">
        <v>11</v>
      </c>
      <c r="F15" s="78">
        <v>0.15</v>
      </c>
      <c r="G15" s="78">
        <v>0.46</v>
      </c>
      <c r="H15" s="99">
        <v>0.5</v>
      </c>
      <c r="I15" s="78" t="s">
        <v>11</v>
      </c>
      <c r="J15" s="78" t="s">
        <v>11</v>
      </c>
      <c r="K15" s="78" t="s">
        <v>11</v>
      </c>
      <c r="L15" s="96" t="s">
        <v>25</v>
      </c>
      <c r="M15" s="96" t="s">
        <v>26</v>
      </c>
      <c r="N15" s="155" t="s">
        <v>26</v>
      </c>
    </row>
    <row r="16" ht="6.75" customHeight="1"/>
  </sheetData>
  <sheetProtection/>
  <mergeCells count="1">
    <mergeCell ref="B4:J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1"/>
  <sheetViews>
    <sheetView zoomScalePageLayoutView="0" workbookViewId="0" topLeftCell="A28">
      <selection activeCell="J41" sqref="J41"/>
    </sheetView>
  </sheetViews>
  <sheetFormatPr defaultColWidth="11.421875" defaultRowHeight="1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56"/>
  <sheetViews>
    <sheetView zoomScalePageLayoutView="0" workbookViewId="0" topLeftCell="K37">
      <selection activeCell="T55" sqref="T55"/>
    </sheetView>
  </sheetViews>
  <sheetFormatPr defaultColWidth="11.421875" defaultRowHeight="15"/>
  <cols>
    <col min="1" max="1" width="4.00390625" style="0" customWidth="1"/>
    <col min="2" max="2" width="29.7109375" style="0" customWidth="1"/>
    <col min="3" max="3" width="8.57421875" style="0" customWidth="1"/>
    <col min="4" max="4" width="9.140625" style="0" customWidth="1"/>
    <col min="5" max="5" width="9.57421875" style="0" customWidth="1"/>
    <col min="6" max="6" width="9.7109375" style="0" customWidth="1"/>
    <col min="7" max="7" width="9.421875" style="0" customWidth="1"/>
    <col min="8" max="8" width="8.57421875" style="56" customWidth="1"/>
    <col min="9" max="9" width="7.57421875" style="0" customWidth="1"/>
    <col min="12" max="12" width="26.8515625" style="0" customWidth="1"/>
  </cols>
  <sheetData>
    <row r="2" ht="15.75">
      <c r="C2" s="32"/>
    </row>
    <row r="3" spans="3:19" ht="15">
      <c r="C3" s="2" t="s">
        <v>48</v>
      </c>
      <c r="L3" s="56"/>
      <c r="M3" s="57" t="s">
        <v>48</v>
      </c>
      <c r="N3" s="56"/>
      <c r="O3" s="56"/>
      <c r="P3" s="56"/>
      <c r="Q3" s="56"/>
      <c r="R3" s="56"/>
      <c r="S3" s="56"/>
    </row>
    <row r="4" spans="2:19" ht="15">
      <c r="B4" s="38" t="s">
        <v>19</v>
      </c>
      <c r="C4" s="39">
        <v>2008</v>
      </c>
      <c r="D4" s="39">
        <v>2009</v>
      </c>
      <c r="E4" s="39">
        <v>2010</v>
      </c>
      <c r="F4" s="39">
        <v>2011</v>
      </c>
      <c r="G4" s="39">
        <v>2012</v>
      </c>
      <c r="H4" s="39">
        <v>2013</v>
      </c>
      <c r="I4" s="39">
        <v>2014</v>
      </c>
      <c r="L4" s="105" t="s">
        <v>19</v>
      </c>
      <c r="M4" s="105">
        <v>2008</v>
      </c>
      <c r="N4" s="105">
        <v>2009</v>
      </c>
      <c r="O4" s="105">
        <v>2010</v>
      </c>
      <c r="P4" s="105">
        <v>2011</v>
      </c>
      <c r="Q4" s="105">
        <v>2012</v>
      </c>
      <c r="R4" s="105">
        <v>2013</v>
      </c>
      <c r="S4" s="105">
        <v>2014</v>
      </c>
    </row>
    <row r="5" spans="2:19" ht="15">
      <c r="B5" s="23" t="s">
        <v>4</v>
      </c>
      <c r="C5" s="40">
        <v>14</v>
      </c>
      <c r="D5" s="40">
        <v>14</v>
      </c>
      <c r="E5" s="40">
        <v>14</v>
      </c>
      <c r="F5" s="40">
        <v>14</v>
      </c>
      <c r="G5" s="74">
        <v>14</v>
      </c>
      <c r="H5" s="74">
        <v>13</v>
      </c>
      <c r="I5" s="77">
        <v>13.27</v>
      </c>
      <c r="L5" s="61" t="s">
        <v>4</v>
      </c>
      <c r="M5" s="103">
        <v>14</v>
      </c>
      <c r="N5" s="103">
        <v>14</v>
      </c>
      <c r="O5" s="103">
        <v>14</v>
      </c>
      <c r="P5" s="103">
        <v>14</v>
      </c>
      <c r="Q5" s="103">
        <v>14</v>
      </c>
      <c r="R5" s="103">
        <v>13</v>
      </c>
      <c r="S5" s="103">
        <v>13.27</v>
      </c>
    </row>
    <row r="6" spans="2:19" ht="15">
      <c r="B6" s="21" t="s">
        <v>20</v>
      </c>
      <c r="C6" s="41">
        <v>16</v>
      </c>
      <c r="D6" s="41">
        <v>16</v>
      </c>
      <c r="E6" s="40">
        <v>14</v>
      </c>
      <c r="F6" s="40">
        <v>15</v>
      </c>
      <c r="G6" s="40">
        <v>12</v>
      </c>
      <c r="H6" s="74">
        <v>12</v>
      </c>
      <c r="I6" s="77">
        <v>11.89</v>
      </c>
      <c r="L6" s="59" t="s">
        <v>20</v>
      </c>
      <c r="M6" s="103">
        <v>16</v>
      </c>
      <c r="N6" s="103">
        <v>16</v>
      </c>
      <c r="O6" s="103">
        <v>14</v>
      </c>
      <c r="P6" s="103">
        <v>15</v>
      </c>
      <c r="Q6" s="103">
        <v>12</v>
      </c>
      <c r="R6" s="103">
        <v>12</v>
      </c>
      <c r="S6" s="103">
        <v>11.89</v>
      </c>
    </row>
    <row r="7" spans="2:19" ht="15">
      <c r="B7" s="21" t="s">
        <v>3</v>
      </c>
      <c r="C7" s="40">
        <v>20</v>
      </c>
      <c r="D7" s="40">
        <v>20</v>
      </c>
      <c r="E7" s="40">
        <v>22</v>
      </c>
      <c r="F7" s="40">
        <v>22</v>
      </c>
      <c r="G7" s="40">
        <v>22</v>
      </c>
      <c r="H7" s="74">
        <v>23</v>
      </c>
      <c r="I7" s="77">
        <v>24</v>
      </c>
      <c r="L7" s="59" t="s">
        <v>3</v>
      </c>
      <c r="M7" s="104">
        <v>20</v>
      </c>
      <c r="N7" s="104">
        <v>20</v>
      </c>
      <c r="O7" s="104">
        <v>22</v>
      </c>
      <c r="P7" s="104">
        <v>22</v>
      </c>
      <c r="Q7" s="104">
        <v>22</v>
      </c>
      <c r="R7" s="104">
        <v>23</v>
      </c>
      <c r="S7" s="104">
        <v>24</v>
      </c>
    </row>
    <row r="8" spans="2:19" ht="15">
      <c r="B8" s="21" t="s">
        <v>5</v>
      </c>
      <c r="C8" s="40">
        <v>6</v>
      </c>
      <c r="D8" s="40">
        <v>6</v>
      </c>
      <c r="E8" s="40">
        <v>6</v>
      </c>
      <c r="F8" s="40">
        <v>7</v>
      </c>
      <c r="G8" s="40">
        <v>4</v>
      </c>
      <c r="H8" s="74">
        <v>3</v>
      </c>
      <c r="I8" s="77">
        <v>4.967760922492442</v>
      </c>
      <c r="L8" s="59" t="s">
        <v>5</v>
      </c>
      <c r="M8" s="102">
        <v>6</v>
      </c>
      <c r="N8" s="102">
        <v>6</v>
      </c>
      <c r="O8" s="102">
        <v>6</v>
      </c>
      <c r="P8" s="102">
        <v>7</v>
      </c>
      <c r="Q8" s="101">
        <v>4</v>
      </c>
      <c r="R8" s="101">
        <v>3</v>
      </c>
      <c r="S8" s="101">
        <v>4.967760922492442</v>
      </c>
    </row>
    <row r="9" spans="2:19" ht="15">
      <c r="B9" s="21" t="s">
        <v>42</v>
      </c>
      <c r="C9" s="40">
        <v>4</v>
      </c>
      <c r="D9" s="40">
        <v>4</v>
      </c>
      <c r="E9" s="40">
        <v>4</v>
      </c>
      <c r="F9" s="40">
        <v>4</v>
      </c>
      <c r="G9" s="40">
        <v>4</v>
      </c>
      <c r="H9" s="74">
        <v>10</v>
      </c>
      <c r="I9" s="77">
        <v>10</v>
      </c>
      <c r="L9" s="59" t="s">
        <v>42</v>
      </c>
      <c r="M9" s="101">
        <v>4</v>
      </c>
      <c r="N9" s="101">
        <v>4</v>
      </c>
      <c r="O9" s="101">
        <v>4</v>
      </c>
      <c r="P9" s="101">
        <v>4</v>
      </c>
      <c r="Q9" s="101">
        <v>4</v>
      </c>
      <c r="R9" s="102">
        <v>10</v>
      </c>
      <c r="S9" s="102">
        <v>10</v>
      </c>
    </row>
    <row r="10" spans="2:19" ht="15">
      <c r="B10" s="21" t="s">
        <v>7</v>
      </c>
      <c r="C10" s="41">
        <v>12</v>
      </c>
      <c r="D10" s="41">
        <v>8</v>
      </c>
      <c r="E10" s="41">
        <v>6</v>
      </c>
      <c r="F10" s="40">
        <v>6</v>
      </c>
      <c r="G10" s="40">
        <v>4</v>
      </c>
      <c r="H10" s="74">
        <v>6</v>
      </c>
      <c r="I10" s="74">
        <v>3.56</v>
      </c>
      <c r="L10" s="59" t="s">
        <v>7</v>
      </c>
      <c r="M10" s="103">
        <v>12</v>
      </c>
      <c r="N10" s="102">
        <v>8</v>
      </c>
      <c r="O10" s="102">
        <v>6</v>
      </c>
      <c r="P10" s="102">
        <v>6</v>
      </c>
      <c r="Q10" s="101">
        <v>4</v>
      </c>
      <c r="R10" s="102">
        <v>6</v>
      </c>
      <c r="S10" s="101">
        <v>3.56</v>
      </c>
    </row>
    <row r="11" spans="2:19" ht="15">
      <c r="B11" s="21" t="s">
        <v>27</v>
      </c>
      <c r="C11" s="40">
        <v>16</v>
      </c>
      <c r="D11" s="40">
        <v>17</v>
      </c>
      <c r="E11" s="40">
        <v>15</v>
      </c>
      <c r="F11" s="40">
        <v>14</v>
      </c>
      <c r="G11" s="40">
        <v>14</v>
      </c>
      <c r="H11" s="74">
        <v>14</v>
      </c>
      <c r="I11" s="40">
        <v>14</v>
      </c>
      <c r="L11" s="59" t="s">
        <v>27</v>
      </c>
      <c r="M11" s="103">
        <v>16</v>
      </c>
      <c r="N11" s="103">
        <v>17</v>
      </c>
      <c r="O11" s="103">
        <v>15</v>
      </c>
      <c r="P11" s="103">
        <v>14</v>
      </c>
      <c r="Q11" s="103">
        <v>14</v>
      </c>
      <c r="R11" s="103">
        <v>14</v>
      </c>
      <c r="S11" s="103">
        <v>14</v>
      </c>
    </row>
    <row r="12" spans="2:19" ht="15">
      <c r="B12" s="21" t="s">
        <v>6</v>
      </c>
      <c r="C12" s="41">
        <v>18</v>
      </c>
      <c r="D12" s="41">
        <v>18</v>
      </c>
      <c r="E12" s="41">
        <v>16</v>
      </c>
      <c r="F12" s="40">
        <v>14</v>
      </c>
      <c r="G12" s="40">
        <v>16</v>
      </c>
      <c r="H12" s="74">
        <v>20</v>
      </c>
      <c r="I12" s="77">
        <v>13</v>
      </c>
      <c r="L12" s="59" t="s">
        <v>6</v>
      </c>
      <c r="M12" s="104">
        <v>18</v>
      </c>
      <c r="N12" s="104">
        <v>18</v>
      </c>
      <c r="O12" s="103">
        <v>16</v>
      </c>
      <c r="P12" s="103">
        <v>14</v>
      </c>
      <c r="Q12" s="103">
        <v>16</v>
      </c>
      <c r="R12" s="104">
        <v>20</v>
      </c>
      <c r="S12" s="103">
        <v>13</v>
      </c>
    </row>
    <row r="13" spans="2:19" ht="15">
      <c r="B13" s="21" t="s">
        <v>52</v>
      </c>
      <c r="C13" s="49">
        <v>16</v>
      </c>
      <c r="D13" s="49">
        <v>18</v>
      </c>
      <c r="E13" s="49">
        <v>12</v>
      </c>
      <c r="F13" s="49">
        <v>12</v>
      </c>
      <c r="G13" s="49">
        <v>6</v>
      </c>
      <c r="H13" s="74">
        <v>6</v>
      </c>
      <c r="I13" s="40">
        <v>6</v>
      </c>
      <c r="L13" s="59" t="s">
        <v>52</v>
      </c>
      <c r="M13" s="103">
        <v>16</v>
      </c>
      <c r="N13" s="104">
        <v>18</v>
      </c>
      <c r="O13" s="103">
        <v>12</v>
      </c>
      <c r="P13" s="103">
        <v>12</v>
      </c>
      <c r="Q13" s="102">
        <v>6</v>
      </c>
      <c r="R13" s="102">
        <v>6</v>
      </c>
      <c r="S13" s="102">
        <v>6</v>
      </c>
    </row>
    <row r="14" spans="2:19" ht="15">
      <c r="B14" s="21" t="s">
        <v>44</v>
      </c>
      <c r="C14" s="49">
        <v>10</v>
      </c>
      <c r="D14" s="49">
        <v>10</v>
      </c>
      <c r="E14" s="49">
        <v>9</v>
      </c>
      <c r="F14" s="49">
        <v>9</v>
      </c>
      <c r="G14" s="49">
        <v>9</v>
      </c>
      <c r="H14" s="74">
        <v>8</v>
      </c>
      <c r="I14" s="40">
        <v>8</v>
      </c>
      <c r="L14" s="59" t="s">
        <v>44</v>
      </c>
      <c r="M14" s="102">
        <v>10</v>
      </c>
      <c r="N14" s="102">
        <v>10</v>
      </c>
      <c r="O14" s="102">
        <v>9</v>
      </c>
      <c r="P14" s="102">
        <v>9</v>
      </c>
      <c r="Q14" s="102">
        <v>9</v>
      </c>
      <c r="R14" s="102">
        <v>8</v>
      </c>
      <c r="S14" s="102">
        <v>8</v>
      </c>
    </row>
    <row r="15" spans="2:19" ht="15">
      <c r="B15" s="21" t="s">
        <v>53</v>
      </c>
      <c r="C15" s="49">
        <v>8</v>
      </c>
      <c r="D15" s="49">
        <v>5</v>
      </c>
      <c r="E15" s="49">
        <v>3</v>
      </c>
      <c r="F15" s="49">
        <v>3</v>
      </c>
      <c r="G15" s="49">
        <v>3</v>
      </c>
      <c r="H15" s="74">
        <v>6</v>
      </c>
      <c r="I15" s="40">
        <v>6</v>
      </c>
      <c r="L15" s="59" t="s">
        <v>53</v>
      </c>
      <c r="M15" s="102">
        <v>8</v>
      </c>
      <c r="N15" s="101">
        <v>5</v>
      </c>
      <c r="O15" s="101">
        <v>3</v>
      </c>
      <c r="P15" s="101">
        <v>3</v>
      </c>
      <c r="Q15" s="101">
        <v>3</v>
      </c>
      <c r="R15" s="102">
        <v>6</v>
      </c>
      <c r="S15" s="102">
        <v>6</v>
      </c>
    </row>
    <row r="16" spans="2:19" ht="15">
      <c r="B16" s="22" t="s">
        <v>54</v>
      </c>
      <c r="C16" s="49">
        <v>9</v>
      </c>
      <c r="D16" s="49">
        <v>9</v>
      </c>
      <c r="E16" s="49">
        <v>9</v>
      </c>
      <c r="F16" s="49">
        <v>9</v>
      </c>
      <c r="G16" s="49">
        <v>9</v>
      </c>
      <c r="H16" s="74">
        <v>9</v>
      </c>
      <c r="I16" s="40">
        <v>9</v>
      </c>
      <c r="L16" s="60" t="s">
        <v>54</v>
      </c>
      <c r="M16" s="102">
        <v>9</v>
      </c>
      <c r="N16" s="102">
        <v>9</v>
      </c>
      <c r="O16" s="102">
        <v>9</v>
      </c>
      <c r="P16" s="102">
        <v>9</v>
      </c>
      <c r="Q16" s="102">
        <v>9</v>
      </c>
      <c r="R16" s="102">
        <v>9</v>
      </c>
      <c r="S16" s="102">
        <v>9</v>
      </c>
    </row>
    <row r="17" spans="2:19" ht="15">
      <c r="B17" s="60" t="s">
        <v>58</v>
      </c>
      <c r="C17" s="83" t="s">
        <v>11</v>
      </c>
      <c r="D17" s="83" t="s">
        <v>11</v>
      </c>
      <c r="E17" s="83" t="s">
        <v>11</v>
      </c>
      <c r="F17" s="83" t="s">
        <v>11</v>
      </c>
      <c r="G17" s="83" t="s">
        <v>11</v>
      </c>
      <c r="H17" s="83" t="s">
        <v>11</v>
      </c>
      <c r="I17" s="77">
        <v>3.49</v>
      </c>
      <c r="L17" s="60" t="s">
        <v>58</v>
      </c>
      <c r="M17" s="83" t="s">
        <v>11</v>
      </c>
      <c r="N17" s="83" t="s">
        <v>11</v>
      </c>
      <c r="O17" s="83" t="s">
        <v>11</v>
      </c>
      <c r="P17" s="83" t="s">
        <v>11</v>
      </c>
      <c r="Q17" s="83" t="s">
        <v>11</v>
      </c>
      <c r="R17" s="83" t="s">
        <v>11</v>
      </c>
      <c r="S17" s="101">
        <v>3.49</v>
      </c>
    </row>
    <row r="18" spans="2:19" ht="15">
      <c r="B18" s="60" t="s">
        <v>60</v>
      </c>
      <c r="C18" s="83" t="s">
        <v>11</v>
      </c>
      <c r="D18" s="83" t="s">
        <v>11</v>
      </c>
      <c r="E18" s="83" t="s">
        <v>11</v>
      </c>
      <c r="F18" s="83" t="s">
        <v>11</v>
      </c>
      <c r="G18" s="83" t="s">
        <v>11</v>
      </c>
      <c r="H18" s="83" t="s">
        <v>11</v>
      </c>
      <c r="I18" s="77">
        <v>11</v>
      </c>
      <c r="L18" s="60" t="s">
        <v>60</v>
      </c>
      <c r="M18" s="83" t="s">
        <v>11</v>
      </c>
      <c r="N18" s="83" t="s">
        <v>11</v>
      </c>
      <c r="O18" s="83" t="s">
        <v>11</v>
      </c>
      <c r="P18" s="83" t="s">
        <v>11</v>
      </c>
      <c r="Q18" s="83" t="s">
        <v>11</v>
      </c>
      <c r="R18" s="83" t="s">
        <v>11</v>
      </c>
      <c r="S18" s="102">
        <v>11</v>
      </c>
    </row>
    <row r="20" ht="15"/>
    <row r="21" ht="15"/>
    <row r="22" ht="15"/>
    <row r="23" ht="15"/>
    <row r="24" ht="15"/>
    <row r="25" ht="15"/>
    <row r="26" ht="15"/>
    <row r="45" spans="12:20" ht="15">
      <c r="L45" s="105" t="s">
        <v>19</v>
      </c>
      <c r="M45" s="105">
        <v>2008</v>
      </c>
      <c r="N45" s="105">
        <v>2009</v>
      </c>
      <c r="O45" s="105">
        <v>2010</v>
      </c>
      <c r="P45" s="105">
        <v>2011</v>
      </c>
      <c r="Q45" s="105">
        <v>2012</v>
      </c>
      <c r="R45" s="105">
        <v>2013</v>
      </c>
      <c r="S45" s="105">
        <v>2014</v>
      </c>
      <c r="T45" s="105">
        <v>2015</v>
      </c>
    </row>
    <row r="46" spans="12:20" ht="15">
      <c r="L46" s="61" t="s">
        <v>4</v>
      </c>
      <c r="M46" s="103">
        <v>14</v>
      </c>
      <c r="N46" s="103">
        <v>14</v>
      </c>
      <c r="O46" s="103">
        <v>14</v>
      </c>
      <c r="P46" s="103">
        <v>14</v>
      </c>
      <c r="Q46" s="103">
        <v>14</v>
      </c>
      <c r="R46" s="103">
        <v>13</v>
      </c>
      <c r="S46" s="103">
        <v>13.27</v>
      </c>
      <c r="T46" s="103">
        <v>13</v>
      </c>
    </row>
    <row r="47" spans="12:20" ht="15">
      <c r="L47" s="59" t="s">
        <v>20</v>
      </c>
      <c r="M47" s="103">
        <v>16</v>
      </c>
      <c r="N47" s="103">
        <v>16</v>
      </c>
      <c r="O47" s="103">
        <v>14</v>
      </c>
      <c r="P47" s="103">
        <v>15</v>
      </c>
      <c r="Q47" s="103">
        <v>12</v>
      </c>
      <c r="R47" s="103">
        <v>12</v>
      </c>
      <c r="S47" s="103">
        <v>11.89</v>
      </c>
      <c r="T47" s="103">
        <v>11.71</v>
      </c>
    </row>
    <row r="48" spans="12:20" ht="15">
      <c r="L48" s="59" t="s">
        <v>3</v>
      </c>
      <c r="M48" s="104">
        <v>20</v>
      </c>
      <c r="N48" s="104">
        <v>20</v>
      </c>
      <c r="O48" s="104">
        <v>22</v>
      </c>
      <c r="P48" s="104">
        <v>22</v>
      </c>
      <c r="Q48" s="104">
        <v>22</v>
      </c>
      <c r="R48" s="104">
        <v>23</v>
      </c>
      <c r="S48" s="104">
        <v>24</v>
      </c>
      <c r="T48" s="104">
        <v>24</v>
      </c>
    </row>
    <row r="49" spans="12:20" ht="15">
      <c r="L49" s="59" t="s">
        <v>5</v>
      </c>
      <c r="M49" s="102">
        <v>6</v>
      </c>
      <c r="N49" s="102">
        <v>6</v>
      </c>
      <c r="O49" s="102">
        <v>6</v>
      </c>
      <c r="P49" s="102">
        <v>7</v>
      </c>
      <c r="Q49" s="101">
        <v>4</v>
      </c>
      <c r="R49" s="101">
        <v>3</v>
      </c>
      <c r="S49" s="101">
        <v>4.967760922492442</v>
      </c>
      <c r="T49" s="102">
        <v>6</v>
      </c>
    </row>
    <row r="50" spans="12:20" ht="15">
      <c r="L50" s="59" t="s">
        <v>7</v>
      </c>
      <c r="M50" s="103">
        <v>12</v>
      </c>
      <c r="N50" s="102">
        <v>8</v>
      </c>
      <c r="O50" s="102">
        <v>6</v>
      </c>
      <c r="P50" s="102">
        <v>6</v>
      </c>
      <c r="Q50" s="101">
        <v>4</v>
      </c>
      <c r="R50" s="102">
        <v>6</v>
      </c>
      <c r="S50" s="101">
        <v>3.56</v>
      </c>
      <c r="T50" s="101">
        <v>3.51</v>
      </c>
    </row>
    <row r="51" spans="12:20" ht="15">
      <c r="L51" s="59" t="s">
        <v>6</v>
      </c>
      <c r="M51" s="104">
        <v>18</v>
      </c>
      <c r="N51" s="104">
        <v>18</v>
      </c>
      <c r="O51" s="103">
        <v>16</v>
      </c>
      <c r="P51" s="103">
        <v>14</v>
      </c>
      <c r="Q51" s="103">
        <v>16</v>
      </c>
      <c r="R51" s="104">
        <v>20</v>
      </c>
      <c r="S51" s="103">
        <v>13</v>
      </c>
      <c r="T51" s="102">
        <v>8</v>
      </c>
    </row>
    <row r="52" spans="12:20" ht="15">
      <c r="L52" s="59" t="s">
        <v>52</v>
      </c>
      <c r="M52" s="103">
        <v>16</v>
      </c>
      <c r="N52" s="104">
        <v>18</v>
      </c>
      <c r="O52" s="103">
        <v>12</v>
      </c>
      <c r="P52" s="103">
        <v>12</v>
      </c>
      <c r="Q52" s="102">
        <v>6</v>
      </c>
      <c r="R52" s="102">
        <v>6</v>
      </c>
      <c r="S52" s="102">
        <v>6</v>
      </c>
      <c r="T52" s="102">
        <v>6</v>
      </c>
    </row>
    <row r="53" spans="12:20" ht="15">
      <c r="L53" s="59" t="s">
        <v>53</v>
      </c>
      <c r="M53" s="102">
        <v>8</v>
      </c>
      <c r="N53" s="101">
        <v>5</v>
      </c>
      <c r="O53" s="101">
        <v>3</v>
      </c>
      <c r="P53" s="101">
        <v>3</v>
      </c>
      <c r="Q53" s="101">
        <v>3</v>
      </c>
      <c r="R53" s="102">
        <v>6</v>
      </c>
      <c r="S53" s="102">
        <v>6</v>
      </c>
      <c r="T53" s="102">
        <v>6</v>
      </c>
    </row>
    <row r="54" spans="12:20" ht="15">
      <c r="L54" s="60" t="s">
        <v>54</v>
      </c>
      <c r="M54" s="102">
        <v>9</v>
      </c>
      <c r="N54" s="102">
        <v>9</v>
      </c>
      <c r="O54" s="102">
        <v>9</v>
      </c>
      <c r="P54" s="102">
        <v>9</v>
      </c>
      <c r="Q54" s="102">
        <v>9</v>
      </c>
      <c r="R54" s="102">
        <v>9</v>
      </c>
      <c r="S54" s="102">
        <v>9</v>
      </c>
      <c r="T54" s="102">
        <v>9</v>
      </c>
    </row>
    <row r="55" spans="12:20" ht="15">
      <c r="L55" s="60" t="s">
        <v>58</v>
      </c>
      <c r="M55" s="83" t="s">
        <v>11</v>
      </c>
      <c r="N55" s="83" t="s">
        <v>11</v>
      </c>
      <c r="O55" s="83" t="s">
        <v>11</v>
      </c>
      <c r="P55" s="83" t="s">
        <v>11</v>
      </c>
      <c r="Q55" s="83" t="s">
        <v>11</v>
      </c>
      <c r="R55" s="83" t="s">
        <v>11</v>
      </c>
      <c r="S55" s="101">
        <v>3.49</v>
      </c>
      <c r="T55" s="101"/>
    </row>
    <row r="56" spans="12:20" ht="15">
      <c r="L56" s="60" t="s">
        <v>60</v>
      </c>
      <c r="M56" s="83" t="s">
        <v>11</v>
      </c>
      <c r="N56" s="83" t="s">
        <v>11</v>
      </c>
      <c r="O56" s="83" t="s">
        <v>11</v>
      </c>
      <c r="P56" s="83" t="s">
        <v>11</v>
      </c>
      <c r="Q56" s="83" t="s">
        <v>11</v>
      </c>
      <c r="R56" s="83" t="s">
        <v>11</v>
      </c>
      <c r="S56" s="102">
        <v>11</v>
      </c>
      <c r="T56" s="103">
        <v>12.84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3"/>
  <sheetViews>
    <sheetView zoomScalePageLayoutView="0" workbookViewId="0" topLeftCell="A4">
      <selection activeCell="J10" sqref="J10"/>
    </sheetView>
  </sheetViews>
  <sheetFormatPr defaultColWidth="11.421875" defaultRowHeight="15"/>
  <cols>
    <col min="2" max="2" width="29.7109375" style="0" customWidth="1"/>
    <col min="8" max="8" width="11.421875" style="56" customWidth="1"/>
  </cols>
  <sheetData>
    <row r="2" ht="15.75">
      <c r="C2" s="32"/>
    </row>
    <row r="3" ht="15.75">
      <c r="C3" s="32" t="s">
        <v>49</v>
      </c>
    </row>
    <row r="4" spans="2:10" ht="15">
      <c r="B4" s="42" t="s">
        <v>19</v>
      </c>
      <c r="C4" s="43">
        <v>2008</v>
      </c>
      <c r="D4" s="43">
        <v>2009</v>
      </c>
      <c r="E4" s="43">
        <v>2010</v>
      </c>
      <c r="F4" s="43">
        <v>2011</v>
      </c>
      <c r="G4" s="43">
        <v>2012</v>
      </c>
      <c r="H4" s="43">
        <v>2013</v>
      </c>
      <c r="I4" s="43">
        <v>2014</v>
      </c>
      <c r="J4" s="43">
        <v>2015</v>
      </c>
    </row>
    <row r="5" spans="2:10" ht="15">
      <c r="B5" s="23" t="s">
        <v>4</v>
      </c>
      <c r="C5" s="44">
        <v>0.05</v>
      </c>
      <c r="D5" s="44">
        <v>0.05</v>
      </c>
      <c r="E5" s="44">
        <v>0.05</v>
      </c>
      <c r="F5" s="44">
        <v>0.05</v>
      </c>
      <c r="G5" s="44">
        <v>0.15</v>
      </c>
      <c r="H5" s="44">
        <v>0.15</v>
      </c>
      <c r="I5" s="44">
        <v>0.15</v>
      </c>
      <c r="J5" s="131">
        <v>0.15</v>
      </c>
    </row>
    <row r="6" spans="2:10" ht="15">
      <c r="B6" s="21" t="s">
        <v>20</v>
      </c>
      <c r="C6" s="50">
        <v>0.19</v>
      </c>
      <c r="D6" s="50">
        <v>0.19</v>
      </c>
      <c r="E6" s="44">
        <v>0.18</v>
      </c>
      <c r="F6" s="44">
        <v>0.19</v>
      </c>
      <c r="G6" s="44">
        <f>'[1]Resumen Anual 2012'!$T$19/'[1]Resumen Anual 2012'!$T$14</f>
        <v>0.23538714991762769</v>
      </c>
      <c r="H6" s="44">
        <v>0.31</v>
      </c>
      <c r="I6" s="44">
        <v>0.34</v>
      </c>
      <c r="J6" s="131">
        <v>0.41</v>
      </c>
    </row>
    <row r="7" spans="2:10" ht="15">
      <c r="B7" s="21" t="s">
        <v>3</v>
      </c>
      <c r="C7" s="44">
        <v>0.8</v>
      </c>
      <c r="D7" s="44">
        <v>0.97</v>
      </c>
      <c r="E7" s="44">
        <v>0.98</v>
      </c>
      <c r="F7" s="44">
        <v>0.96</v>
      </c>
      <c r="G7" s="44">
        <f>'[2]Resumen Anual 2012'!$T$19/'[2]Resumen Anual 2012'!$T$14</f>
        <v>1</v>
      </c>
      <c r="H7" s="44">
        <v>1</v>
      </c>
      <c r="I7" s="44">
        <v>1</v>
      </c>
      <c r="J7" s="44">
        <v>0.94</v>
      </c>
    </row>
    <row r="8" spans="2:10" ht="15">
      <c r="B8" s="21" t="s">
        <v>5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0.01</v>
      </c>
    </row>
    <row r="9" spans="2:10" ht="15">
      <c r="B9" s="21" t="s">
        <v>7</v>
      </c>
      <c r="C9" s="50">
        <v>0.16</v>
      </c>
      <c r="D9" s="50">
        <v>0.18</v>
      </c>
      <c r="E9" s="50">
        <v>0.17</v>
      </c>
      <c r="F9" s="44">
        <v>0.17</v>
      </c>
      <c r="G9" s="44">
        <f>'[3]Resumen Anual 2012'!$T$19/'[3]Resumen Anual 2012'!$T$14</f>
        <v>0.1664748201438849</v>
      </c>
      <c r="H9" s="44">
        <v>0.19</v>
      </c>
      <c r="I9" s="44">
        <v>0.21</v>
      </c>
      <c r="J9" s="131">
        <v>0.29</v>
      </c>
    </row>
    <row r="10" spans="2:10" ht="15">
      <c r="B10" s="21" t="s">
        <v>6</v>
      </c>
      <c r="C10" s="50">
        <v>0</v>
      </c>
      <c r="D10" s="50">
        <v>0</v>
      </c>
      <c r="E10" s="50">
        <v>0</v>
      </c>
      <c r="F10" s="44">
        <v>0</v>
      </c>
      <c r="G10" s="44">
        <v>0</v>
      </c>
      <c r="H10" s="44">
        <v>0</v>
      </c>
      <c r="I10" s="44">
        <v>0</v>
      </c>
      <c r="J10" s="131">
        <v>0</v>
      </c>
    </row>
    <row r="11" spans="2:10" ht="15">
      <c r="B11" s="21" t="s">
        <v>57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</row>
    <row r="12" spans="2:10" ht="15">
      <c r="B12" s="60" t="s">
        <v>58</v>
      </c>
      <c r="C12" s="84" t="s">
        <v>11</v>
      </c>
      <c r="D12" s="84" t="s">
        <v>11</v>
      </c>
      <c r="E12" s="84" t="s">
        <v>11</v>
      </c>
      <c r="F12" s="84" t="s">
        <v>11</v>
      </c>
      <c r="G12" s="84" t="s">
        <v>11</v>
      </c>
      <c r="H12" s="84" t="s">
        <v>11</v>
      </c>
      <c r="I12" s="44">
        <v>0</v>
      </c>
      <c r="J12" s="44">
        <v>0</v>
      </c>
    </row>
    <row r="13" spans="2:10" ht="15">
      <c r="B13" s="60" t="s">
        <v>60</v>
      </c>
      <c r="C13" s="84" t="s">
        <v>11</v>
      </c>
      <c r="D13" s="84" t="s">
        <v>11</v>
      </c>
      <c r="E13" s="84" t="s">
        <v>11</v>
      </c>
      <c r="F13" s="84" t="s">
        <v>11</v>
      </c>
      <c r="G13" s="84" t="s">
        <v>11</v>
      </c>
      <c r="H13" s="84" t="s">
        <v>11</v>
      </c>
      <c r="I13" s="44">
        <v>0</v>
      </c>
      <c r="J13" s="4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F13"/>
  <sheetViews>
    <sheetView zoomScalePageLayoutView="0" workbookViewId="0" topLeftCell="A1">
      <selection activeCell="E12" sqref="E12"/>
    </sheetView>
  </sheetViews>
  <sheetFormatPr defaultColWidth="11.421875" defaultRowHeight="15"/>
  <cols>
    <col min="1" max="1" width="11.421875" style="117" customWidth="1"/>
    <col min="2" max="2" width="33.00390625" style="117" customWidth="1"/>
    <col min="3" max="3" width="21.140625" style="117" customWidth="1"/>
    <col min="4" max="4" width="18.7109375" style="117" customWidth="1"/>
    <col min="5" max="5" width="17.00390625" style="117" customWidth="1"/>
    <col min="6" max="6" width="18.28125" style="117" customWidth="1"/>
    <col min="7" max="16384" width="11.421875" style="117" customWidth="1"/>
  </cols>
  <sheetData>
    <row r="2" ht="15" thickBot="1"/>
    <row r="3" spans="3:6" ht="23.25" customHeight="1" thickBot="1">
      <c r="C3" s="153">
        <v>2014</v>
      </c>
      <c r="D3" s="154"/>
      <c r="E3" s="153">
        <v>2015</v>
      </c>
      <c r="F3" s="154"/>
    </row>
    <row r="4" spans="2:6" ht="57.75" thickBot="1">
      <c r="B4" s="130" t="s">
        <v>64</v>
      </c>
      <c r="C4" s="128" t="s">
        <v>65</v>
      </c>
      <c r="D4" s="129" t="s">
        <v>66</v>
      </c>
      <c r="E4" s="128" t="s">
        <v>65</v>
      </c>
      <c r="F4" s="129" t="s">
        <v>66</v>
      </c>
    </row>
    <row r="5" spans="2:6" ht="14.25">
      <c r="B5" s="118" t="s">
        <v>4</v>
      </c>
      <c r="C5" s="119">
        <v>0.01</v>
      </c>
      <c r="D5" s="120">
        <v>0.84</v>
      </c>
      <c r="E5" s="119">
        <v>0.039</v>
      </c>
      <c r="F5" s="120">
        <v>0.97</v>
      </c>
    </row>
    <row r="6" spans="2:6" ht="14.25">
      <c r="B6" s="121" t="s">
        <v>20</v>
      </c>
      <c r="C6" s="122">
        <v>0.23</v>
      </c>
      <c r="D6" s="123">
        <v>0.96</v>
      </c>
      <c r="E6" s="122">
        <v>0.266</v>
      </c>
      <c r="F6" s="123">
        <v>0.875</v>
      </c>
    </row>
    <row r="7" spans="2:6" ht="14.25">
      <c r="B7" s="121" t="s">
        <v>3</v>
      </c>
      <c r="C7" s="122">
        <v>0.19</v>
      </c>
      <c r="D7" s="123">
        <v>0.995</v>
      </c>
      <c r="E7" s="122">
        <v>0.135</v>
      </c>
      <c r="F7" s="123">
        <v>0.986</v>
      </c>
    </row>
    <row r="8" spans="2:6" ht="14.25">
      <c r="B8" s="121" t="s">
        <v>5</v>
      </c>
      <c r="C8" s="122">
        <v>0</v>
      </c>
      <c r="D8" s="123">
        <v>1</v>
      </c>
      <c r="E8" s="140">
        <v>0</v>
      </c>
      <c r="F8" s="141">
        <v>1</v>
      </c>
    </row>
    <row r="9" spans="2:6" ht="14.25">
      <c r="B9" s="121" t="s">
        <v>7</v>
      </c>
      <c r="C9" s="122">
        <v>0.261</v>
      </c>
      <c r="D9" s="123">
        <v>0.965</v>
      </c>
      <c r="E9" s="122">
        <v>0.216</v>
      </c>
      <c r="F9" s="123">
        <v>0.441</v>
      </c>
    </row>
    <row r="10" spans="2:6" ht="14.25">
      <c r="B10" s="121" t="s">
        <v>6</v>
      </c>
      <c r="C10" s="122">
        <v>0.079</v>
      </c>
      <c r="D10" s="123">
        <v>0.648</v>
      </c>
      <c r="E10" s="122">
        <v>0.029</v>
      </c>
      <c r="F10" s="123">
        <v>0.857</v>
      </c>
    </row>
    <row r="11" spans="2:6" ht="14.25">
      <c r="B11" s="121" t="s">
        <v>63</v>
      </c>
      <c r="C11" s="122">
        <v>0.031</v>
      </c>
      <c r="D11" s="123">
        <v>1</v>
      </c>
      <c r="E11" s="122">
        <v>0.045</v>
      </c>
      <c r="F11" s="123">
        <v>1</v>
      </c>
    </row>
    <row r="12" spans="2:6" ht="14.25">
      <c r="B12" s="124" t="s">
        <v>58</v>
      </c>
      <c r="C12" s="122">
        <v>0.045</v>
      </c>
      <c r="D12" s="123">
        <v>0.8</v>
      </c>
      <c r="E12" s="132">
        <v>0.045</v>
      </c>
      <c r="F12" s="133">
        <v>0.8</v>
      </c>
    </row>
    <row r="13" spans="2:6" ht="15" thickBot="1">
      <c r="B13" s="125" t="s">
        <v>60</v>
      </c>
      <c r="C13" s="126" t="s">
        <v>67</v>
      </c>
      <c r="D13" s="127" t="s">
        <v>67</v>
      </c>
      <c r="E13" s="126" t="s">
        <v>67</v>
      </c>
      <c r="F13" s="127" t="s">
        <v>67</v>
      </c>
    </row>
  </sheetData>
  <sheetProtection/>
  <mergeCells count="2">
    <mergeCell ref="C3:D3"/>
    <mergeCell ref="E3:F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M71"/>
  <sheetViews>
    <sheetView tabSelected="1" zoomScale="98" zoomScaleNormal="98" zoomScalePageLayoutView="0" workbookViewId="0" topLeftCell="A1">
      <selection activeCell="H58" sqref="H58"/>
    </sheetView>
  </sheetViews>
  <sheetFormatPr defaultColWidth="11.421875" defaultRowHeight="15"/>
  <cols>
    <col min="1" max="1" width="1.57421875" style="0" customWidth="1"/>
    <col min="2" max="2" width="22.57421875" style="0" customWidth="1"/>
    <col min="3" max="3" width="9.421875" style="0" customWidth="1"/>
    <col min="4" max="4" width="7.8515625" style="0" customWidth="1"/>
    <col min="5" max="5" width="9.140625" style="0" customWidth="1"/>
    <col min="6" max="6" width="9.00390625" style="0" customWidth="1"/>
    <col min="7" max="7" width="9.7109375" style="0" customWidth="1"/>
    <col min="8" max="8" width="8.00390625" style="0" customWidth="1"/>
    <col min="9" max="9" width="8.00390625" style="56" customWidth="1"/>
    <col min="10" max="10" width="9.28125" style="0" customWidth="1"/>
    <col min="11" max="11" width="9.421875" style="0" customWidth="1"/>
  </cols>
  <sheetData>
    <row r="1" spans="2:10" ht="15">
      <c r="B1" s="51" t="s">
        <v>50</v>
      </c>
      <c r="C1" s="30" t="s">
        <v>28</v>
      </c>
      <c r="J1" s="138" t="s">
        <v>68</v>
      </c>
    </row>
    <row r="2" spans="2:12" ht="15">
      <c r="B2" s="106" t="s">
        <v>29</v>
      </c>
      <c r="C2" s="107">
        <v>2008</v>
      </c>
      <c r="D2" s="107">
        <v>2009</v>
      </c>
      <c r="E2" s="107">
        <v>2010</v>
      </c>
      <c r="F2" s="107">
        <v>2011</v>
      </c>
      <c r="G2" s="107">
        <v>2012</v>
      </c>
      <c r="H2" s="107">
        <v>2013</v>
      </c>
      <c r="I2" s="107">
        <v>2014</v>
      </c>
      <c r="J2" s="107">
        <v>2015</v>
      </c>
      <c r="K2" s="107">
        <v>2016</v>
      </c>
      <c r="L2" s="107">
        <v>2017</v>
      </c>
    </row>
    <row r="3" spans="2:12" ht="15">
      <c r="B3" s="142" t="s">
        <v>30</v>
      </c>
      <c r="C3" s="134">
        <v>196095.892022048</v>
      </c>
      <c r="D3" s="134">
        <v>211691.188487815</v>
      </c>
      <c r="E3" s="134">
        <v>227286.484953581</v>
      </c>
      <c r="F3" s="134">
        <v>242881.781419348</v>
      </c>
      <c r="G3" s="134">
        <v>258477.077885114</v>
      </c>
      <c r="H3" s="134">
        <v>274137.05589758535</v>
      </c>
      <c r="I3" s="134">
        <v>289538.3077232371</v>
      </c>
      <c r="J3" s="134">
        <v>305327.64882911823</v>
      </c>
      <c r="K3" s="134">
        <v>320858.26374818</v>
      </c>
      <c r="L3" s="134">
        <v>336453.560213946</v>
      </c>
    </row>
    <row r="4" spans="2:12" ht="15">
      <c r="B4" s="143" t="s">
        <v>31</v>
      </c>
      <c r="C4" s="134">
        <v>69494.4806172694</v>
      </c>
      <c r="D4" s="134">
        <v>71183.207477832</v>
      </c>
      <c r="E4" s="134">
        <v>72871.9343383946</v>
      </c>
      <c r="F4" s="134">
        <v>74560.6611989573</v>
      </c>
      <c r="G4" s="134">
        <v>76249.3880595199</v>
      </c>
      <c r="H4" s="134">
        <v>77935.98304462364</v>
      </c>
      <c r="I4" s="134">
        <v>79631.10553156283</v>
      </c>
      <c r="J4" s="134">
        <v>81313.43676574889</v>
      </c>
      <c r="K4" s="134">
        <v>83004.2955017704</v>
      </c>
      <c r="L4" s="134">
        <v>84693.022362333</v>
      </c>
    </row>
    <row r="5" spans="2:12" ht="15">
      <c r="B5" s="143" t="s">
        <v>32</v>
      </c>
      <c r="C5" s="134">
        <v>74593.4923311515</v>
      </c>
      <c r="D5" s="134">
        <v>75644.2150147752</v>
      </c>
      <c r="E5" s="134">
        <v>76694.9376983988</v>
      </c>
      <c r="F5" s="134">
        <v>77745.6603820226</v>
      </c>
      <c r="G5" s="134">
        <v>78796.3830656463</v>
      </c>
      <c r="H5" s="134">
        <v>79831.71128805459</v>
      </c>
      <c r="I5" s="134">
        <v>80928.61735532442</v>
      </c>
      <c r="J5" s="134">
        <v>81933.156655302</v>
      </c>
      <c r="K5" s="134">
        <v>82999.2738001411</v>
      </c>
      <c r="L5" s="134">
        <v>84049.9964837648</v>
      </c>
    </row>
    <row r="6" spans="2:12" ht="15">
      <c r="B6" s="143" t="s">
        <v>33</v>
      </c>
      <c r="C6" s="134">
        <v>50825.2047579311</v>
      </c>
      <c r="D6" s="134">
        <v>52056.852553323</v>
      </c>
      <c r="E6" s="134">
        <v>53288.500348715</v>
      </c>
      <c r="F6" s="134">
        <v>54520.148144107</v>
      </c>
      <c r="G6" s="134">
        <v>55751.7959394989</v>
      </c>
      <c r="H6" s="134">
        <v>56981.91185927696</v>
      </c>
      <c r="I6" s="134">
        <v>58218.155281510655</v>
      </c>
      <c r="J6" s="134">
        <v>59445.20745006087</v>
      </c>
      <c r="K6" s="134">
        <v>60678.3871210667</v>
      </c>
      <c r="L6" s="134">
        <v>61910.0349164587</v>
      </c>
    </row>
    <row r="7" spans="2:12" ht="15">
      <c r="B7" s="143" t="s">
        <v>34</v>
      </c>
      <c r="C7" s="134">
        <v>55756.9089661975</v>
      </c>
      <c r="D7" s="134">
        <v>57558.9647416291</v>
      </c>
      <c r="E7" s="134">
        <v>59361.0205170606</v>
      </c>
      <c r="F7" s="134">
        <v>61163.0762924922</v>
      </c>
      <c r="G7" s="134">
        <v>62965.1320679237</v>
      </c>
      <c r="H7" s="134">
        <v>64765.349116773235</v>
      </c>
      <c r="I7" s="134">
        <v>66572.92107195091</v>
      </c>
      <c r="J7" s="134">
        <v>68369.46066763633</v>
      </c>
      <c r="K7" s="134">
        <v>70173.3551696499</v>
      </c>
      <c r="L7" s="134">
        <v>71975.4109450815</v>
      </c>
    </row>
    <row r="8" spans="2:12" ht="15">
      <c r="B8" s="143" t="s">
        <v>35</v>
      </c>
      <c r="C8" s="134">
        <v>54625.9022518603</v>
      </c>
      <c r="D8" s="134">
        <v>54936.8502406288</v>
      </c>
      <c r="E8" s="134">
        <v>55247.7982293973</v>
      </c>
      <c r="F8" s="134">
        <v>55558.7462181657</v>
      </c>
      <c r="G8" s="134">
        <v>55869.6942069342</v>
      </c>
      <c r="H8" s="134">
        <v>56168.474703037136</v>
      </c>
      <c r="I8" s="134">
        <v>56515.92516980224</v>
      </c>
      <c r="J8" s="134">
        <v>56790.37068057408</v>
      </c>
      <c r="K8" s="134">
        <v>57113.4861620081</v>
      </c>
      <c r="L8" s="134">
        <v>57424.4341507766</v>
      </c>
    </row>
    <row r="9" spans="2:12" ht="15">
      <c r="B9" s="143" t="s">
        <v>36</v>
      </c>
      <c r="C9" s="134">
        <v>58305.2197605255</v>
      </c>
      <c r="D9" s="134">
        <v>63093.1972127084</v>
      </c>
      <c r="E9" s="134">
        <v>67881.1746648914</v>
      </c>
      <c r="F9" s="134">
        <v>72669.1521170744</v>
      </c>
      <c r="G9" s="134">
        <v>77457.1295692574</v>
      </c>
      <c r="H9" s="134">
        <v>82269.08249380502</v>
      </c>
      <c r="I9" s="134">
        <v>86985.13352889425</v>
      </c>
      <c r="J9" s="134">
        <v>91845.037398171</v>
      </c>
      <c r="K9" s="134">
        <v>96609.0393779895</v>
      </c>
      <c r="L9" s="134">
        <v>101397.016830172</v>
      </c>
    </row>
    <row r="10" spans="2:12" ht="15">
      <c r="B10" s="143" t="s">
        <v>37</v>
      </c>
      <c r="C10" s="134">
        <v>19336.791925181</v>
      </c>
      <c r="D10" s="134">
        <v>21490.2141087391</v>
      </c>
      <c r="E10" s="134">
        <v>23643.6362922971</v>
      </c>
      <c r="F10" s="134">
        <v>25797.0584758552</v>
      </c>
      <c r="G10" s="134">
        <v>27950.4806594132</v>
      </c>
      <c r="H10" s="134">
        <v>30120.6190858983</v>
      </c>
      <c r="I10" s="134">
        <v>32223.892540675108</v>
      </c>
      <c r="J10" s="134">
        <v>34427.46345301437</v>
      </c>
      <c r="K10" s="134">
        <v>36564.1693936453</v>
      </c>
      <c r="L10" s="134">
        <v>38717.5915772033</v>
      </c>
    </row>
    <row r="11" spans="2:12" ht="15">
      <c r="B11" s="144" t="s">
        <v>38</v>
      </c>
      <c r="C11" s="134">
        <v>26201.4591100255</v>
      </c>
      <c r="D11" s="134">
        <v>30244.2297189103</v>
      </c>
      <c r="E11" s="134">
        <v>34287.000327795</v>
      </c>
      <c r="F11" s="134">
        <v>38329.7709366797</v>
      </c>
      <c r="G11" s="134">
        <v>42372.5415455645</v>
      </c>
      <c r="H11" s="134">
        <v>46457.31377199069</v>
      </c>
      <c r="I11" s="134">
        <v>50374.07952825117</v>
      </c>
      <c r="J11" s="134">
        <v>54542.8549897602</v>
      </c>
      <c r="K11" s="134">
        <v>58543.6239811035</v>
      </c>
      <c r="L11" s="134">
        <v>62586.3945899883</v>
      </c>
    </row>
    <row r="12" spans="2:12" ht="15">
      <c r="B12" s="144" t="s">
        <v>61</v>
      </c>
      <c r="C12" s="134">
        <v>5085.03703460688</v>
      </c>
      <c r="D12" s="134">
        <v>5153.88388313153</v>
      </c>
      <c r="E12" s="134">
        <v>5222.73073165617</v>
      </c>
      <c r="F12" s="134">
        <v>5291.57758018081</v>
      </c>
      <c r="G12" s="134">
        <v>5360.42442870546</v>
      </c>
      <c r="H12" s="134">
        <v>5428.598996150189</v>
      </c>
      <c r="I12" s="134">
        <v>5499.462687914569</v>
      </c>
      <c r="J12" s="134">
        <v>5566.292693199476</v>
      </c>
      <c r="K12" s="134">
        <v>5635.81182280403</v>
      </c>
      <c r="L12" s="134">
        <v>5704.65867132867</v>
      </c>
    </row>
    <row r="13" spans="2:12" ht="15">
      <c r="B13" s="144" t="s">
        <v>62</v>
      </c>
      <c r="C13" s="135">
        <v>6245</v>
      </c>
      <c r="D13" s="135">
        <v>6334.5</v>
      </c>
      <c r="E13" s="135">
        <v>6424</v>
      </c>
      <c r="F13" s="135">
        <v>6513.5</v>
      </c>
      <c r="G13" s="135">
        <v>6603</v>
      </c>
      <c r="H13" s="135">
        <v>6692</v>
      </c>
      <c r="I13" s="135">
        <v>6783</v>
      </c>
      <c r="J13" s="135">
        <v>6871</v>
      </c>
      <c r="K13" s="135">
        <v>6961</v>
      </c>
      <c r="L13" s="135">
        <v>7050.5</v>
      </c>
    </row>
    <row r="15" spans="2:8" ht="15">
      <c r="B15" s="138" t="s">
        <v>69</v>
      </c>
      <c r="C15" s="138"/>
      <c r="D15" s="138"/>
      <c r="E15" s="138"/>
      <c r="F15" s="138"/>
      <c r="G15" s="138"/>
      <c r="H15" s="138"/>
    </row>
    <row r="18" ht="15">
      <c r="C18" s="2" t="s">
        <v>50</v>
      </c>
    </row>
    <row r="19" ht="15">
      <c r="C19" s="30" t="s">
        <v>39</v>
      </c>
    </row>
    <row r="20" spans="2:12" ht="15">
      <c r="B20" s="109" t="s">
        <v>29</v>
      </c>
      <c r="C20" s="110">
        <v>2008</v>
      </c>
      <c r="D20" s="110">
        <v>2009</v>
      </c>
      <c r="E20" s="110">
        <v>2010</v>
      </c>
      <c r="F20" s="110">
        <v>2011</v>
      </c>
      <c r="G20" s="110">
        <v>2012</v>
      </c>
      <c r="H20" s="110">
        <v>2013</v>
      </c>
      <c r="I20" s="110">
        <v>2014</v>
      </c>
      <c r="J20" s="110">
        <v>2015</v>
      </c>
      <c r="K20" s="110">
        <v>2016</v>
      </c>
      <c r="L20" s="110">
        <v>2017</v>
      </c>
    </row>
    <row r="21" spans="2:12" ht="15">
      <c r="B21" s="61" t="s">
        <v>30</v>
      </c>
      <c r="C21" s="31">
        <v>23957.7183101156</v>
      </c>
      <c r="D21" s="31">
        <v>25717.1585723391</v>
      </c>
      <c r="E21" s="31">
        <v>25762</v>
      </c>
      <c r="F21" s="31">
        <v>30339.196940726575</v>
      </c>
      <c r="G21" s="31">
        <v>31481</v>
      </c>
      <c r="H21" s="31">
        <v>33929</v>
      </c>
      <c r="I21" s="31">
        <v>34870</v>
      </c>
      <c r="J21" s="31">
        <v>34870</v>
      </c>
      <c r="K21" s="31"/>
      <c r="L21" s="31"/>
    </row>
    <row r="22" spans="2:12" ht="15">
      <c r="B22" s="59" t="s">
        <v>31</v>
      </c>
      <c r="C22" s="31">
        <f>C4/5</f>
        <v>13898.896123453878</v>
      </c>
      <c r="D22" s="31">
        <f aca="true" t="shared" si="0" ref="D22:J22">D4/5</f>
        <v>14236.641495566399</v>
      </c>
      <c r="E22" s="31">
        <v>14698</v>
      </c>
      <c r="F22" s="31">
        <f t="shared" si="0"/>
        <v>14912.13223979146</v>
      </c>
      <c r="G22" s="31">
        <f t="shared" si="0"/>
        <v>15249.87761190398</v>
      </c>
      <c r="H22" s="31">
        <f t="shared" si="0"/>
        <v>15587.196608924729</v>
      </c>
      <c r="I22" s="31">
        <f t="shared" si="0"/>
        <v>15926.221106312567</v>
      </c>
      <c r="J22" s="31">
        <f t="shared" si="0"/>
        <v>16262.687353149779</v>
      </c>
      <c r="K22" s="31"/>
      <c r="L22" s="31"/>
    </row>
    <row r="23" spans="2:12" ht="15">
      <c r="B23" s="59" t="s">
        <v>32</v>
      </c>
      <c r="C23" s="31">
        <f>C5/5</f>
        <v>14918.6984662303</v>
      </c>
      <c r="D23" s="31">
        <f aca="true" t="shared" si="1" ref="D23:J23">D5/5</f>
        <v>15128.84300295504</v>
      </c>
      <c r="E23" s="31">
        <f t="shared" si="1"/>
        <v>15338.987539679762</v>
      </c>
      <c r="F23" s="31">
        <f t="shared" si="1"/>
        <v>15549.13207640452</v>
      </c>
      <c r="G23" s="31">
        <f t="shared" si="1"/>
        <v>15759.27661312926</v>
      </c>
      <c r="H23" s="31">
        <f t="shared" si="1"/>
        <v>15966.342257610919</v>
      </c>
      <c r="I23" s="31">
        <f t="shared" si="1"/>
        <v>16185.723471064883</v>
      </c>
      <c r="J23" s="31">
        <v>16800</v>
      </c>
      <c r="K23" s="31"/>
      <c r="L23" s="31"/>
    </row>
    <row r="24" spans="2:12" ht="15">
      <c r="B24" s="59" t="s">
        <v>33</v>
      </c>
      <c r="C24" s="31">
        <f>C6/5.17</f>
        <v>9830.793957046633</v>
      </c>
      <c r="D24" s="31">
        <f>D6/5.17</f>
        <v>10069.023704704641</v>
      </c>
      <c r="E24" s="31">
        <v>10141</v>
      </c>
      <c r="F24" s="31">
        <v>10121</v>
      </c>
      <c r="G24" s="31">
        <v>11537</v>
      </c>
      <c r="H24" s="31">
        <v>11529</v>
      </c>
      <c r="I24" s="31">
        <v>11537</v>
      </c>
      <c r="J24" s="31">
        <v>11537</v>
      </c>
      <c r="K24" s="31"/>
      <c r="L24" s="31"/>
    </row>
    <row r="25" spans="2:12" ht="15">
      <c r="B25" s="59" t="s">
        <v>34</v>
      </c>
      <c r="C25" s="31">
        <f aca="true" t="shared" si="2" ref="C25:H25">C7/4.42</f>
        <v>12614.685286470023</v>
      </c>
      <c r="D25" s="31">
        <f t="shared" si="2"/>
        <v>13022.390213038258</v>
      </c>
      <c r="E25" s="31">
        <f t="shared" si="2"/>
        <v>13430.09513960647</v>
      </c>
      <c r="F25" s="31">
        <f t="shared" si="2"/>
        <v>13837.800066174706</v>
      </c>
      <c r="G25" s="31">
        <f t="shared" si="2"/>
        <v>14245.504992742919</v>
      </c>
      <c r="H25" s="31">
        <f t="shared" si="2"/>
        <v>14652.793917821999</v>
      </c>
      <c r="I25" s="31">
        <v>13476.2</v>
      </c>
      <c r="J25" s="31">
        <f>J7/5</f>
        <v>13673.892133527266</v>
      </c>
      <c r="K25" s="31"/>
      <c r="L25" s="31"/>
    </row>
    <row r="26" spans="2:12" ht="15">
      <c r="B26" s="59" t="s">
        <v>35</v>
      </c>
      <c r="C26" s="31">
        <f aca="true" t="shared" si="3" ref="C26:H26">C8/4.67</f>
        <v>11697.195343010771</v>
      </c>
      <c r="D26" s="31">
        <f t="shared" si="3"/>
        <v>11763.779494781329</v>
      </c>
      <c r="E26" s="31">
        <f t="shared" si="3"/>
        <v>11830.363646551883</v>
      </c>
      <c r="F26" s="31">
        <f t="shared" si="3"/>
        <v>11896.94779832242</v>
      </c>
      <c r="G26" s="31">
        <f t="shared" si="3"/>
        <v>11963.531950092976</v>
      </c>
      <c r="H26" s="31">
        <f t="shared" si="3"/>
        <v>12027.510643048638</v>
      </c>
      <c r="I26" s="31">
        <v>13032.119914346895</v>
      </c>
      <c r="J26" s="31">
        <f>J8/4.67</f>
        <v>12160.678946589738</v>
      </c>
      <c r="K26" s="31"/>
      <c r="L26" s="31"/>
    </row>
    <row r="27" spans="2:12" ht="15">
      <c r="B27" s="59" t="s">
        <v>36</v>
      </c>
      <c r="C27" s="31">
        <f>C9/3.5</f>
        <v>16658.634217292998</v>
      </c>
      <c r="D27" s="31">
        <f aca="true" t="shared" si="4" ref="D27:J27">D9/3.5</f>
        <v>18026.627775059544</v>
      </c>
      <c r="E27" s="31">
        <f t="shared" si="4"/>
        <v>19394.621332826115</v>
      </c>
      <c r="F27" s="31">
        <f t="shared" si="4"/>
        <v>20762.614890592686</v>
      </c>
      <c r="G27" s="31">
        <f t="shared" si="4"/>
        <v>22130.60844835926</v>
      </c>
      <c r="H27" s="31">
        <f t="shared" si="4"/>
        <v>23505.45214108715</v>
      </c>
      <c r="I27" s="31">
        <f t="shared" si="4"/>
        <v>24852.895293969785</v>
      </c>
      <c r="J27" s="31">
        <f t="shared" si="4"/>
        <v>26241.439256620284</v>
      </c>
      <c r="K27" s="31"/>
      <c r="L27" s="31"/>
    </row>
    <row r="28" spans="2:12" ht="15">
      <c r="B28" s="59" t="s">
        <v>37</v>
      </c>
      <c r="C28" s="31">
        <v>2490.1528321972924</v>
      </c>
      <c r="D28" s="31">
        <v>2676.1528321972924</v>
      </c>
      <c r="E28" s="31">
        <v>2862.1528321972924</v>
      </c>
      <c r="F28" s="31">
        <v>3048.1528321972924</v>
      </c>
      <c r="G28" s="31">
        <v>3235</v>
      </c>
      <c r="H28" s="31">
        <v>3421</v>
      </c>
      <c r="I28" s="31">
        <v>3421</v>
      </c>
      <c r="J28" s="31">
        <v>3421</v>
      </c>
      <c r="K28" s="31"/>
      <c r="L28" s="31"/>
    </row>
    <row r="29" spans="2:12" ht="15">
      <c r="B29" s="60" t="s">
        <v>38</v>
      </c>
      <c r="C29" s="31">
        <f>C11/4</f>
        <v>6550.364777506375</v>
      </c>
      <c r="D29" s="31">
        <f>D11/4</f>
        <v>7561.057429727575</v>
      </c>
      <c r="E29" s="31">
        <f>E11/4</f>
        <v>8571.75008194875</v>
      </c>
      <c r="F29" s="31">
        <f>F11/4</f>
        <v>9582.442734169925</v>
      </c>
      <c r="G29" s="31">
        <f>G11/4</f>
        <v>10593.135386391124</v>
      </c>
      <c r="H29" s="31">
        <v>1650</v>
      </c>
      <c r="I29" s="31">
        <v>1900</v>
      </c>
      <c r="J29" s="31">
        <v>1900</v>
      </c>
      <c r="K29" s="31"/>
      <c r="L29" s="31"/>
    </row>
    <row r="30" spans="2:12" ht="15">
      <c r="B30" s="60" t="s">
        <v>61</v>
      </c>
      <c r="C30" s="31" t="s">
        <v>11</v>
      </c>
      <c r="D30" s="31" t="s">
        <v>11</v>
      </c>
      <c r="E30" s="31" t="s">
        <v>11</v>
      </c>
      <c r="F30" s="31" t="s">
        <v>11</v>
      </c>
      <c r="G30" s="31" t="s">
        <v>11</v>
      </c>
      <c r="H30" s="31" t="s">
        <v>11</v>
      </c>
      <c r="I30" s="31">
        <v>1793</v>
      </c>
      <c r="J30" s="31">
        <v>1793</v>
      </c>
      <c r="K30" s="31"/>
      <c r="L30" s="31"/>
    </row>
    <row r="31" spans="2:12" ht="15">
      <c r="B31" s="60" t="s">
        <v>62</v>
      </c>
      <c r="C31" s="108" t="s">
        <v>11</v>
      </c>
      <c r="D31" s="108" t="s">
        <v>11</v>
      </c>
      <c r="E31" s="108" t="s">
        <v>11</v>
      </c>
      <c r="F31" s="108" t="s">
        <v>11</v>
      </c>
      <c r="G31" s="108" t="s">
        <v>11</v>
      </c>
      <c r="H31" s="108" t="s">
        <v>11</v>
      </c>
      <c r="I31" s="108">
        <v>814</v>
      </c>
      <c r="J31" s="108">
        <v>814</v>
      </c>
      <c r="K31" s="108"/>
      <c r="L31" s="108"/>
    </row>
    <row r="33" ht="15">
      <c r="E33" t="s">
        <v>11</v>
      </c>
    </row>
    <row r="34" spans="3:10" ht="15">
      <c r="C34" t="s">
        <v>11</v>
      </c>
      <c r="D34" s="56" t="s">
        <v>11</v>
      </c>
      <c r="E34" s="56" t="s">
        <v>11</v>
      </c>
      <c r="F34" s="56" t="s">
        <v>11</v>
      </c>
      <c r="G34" s="56" t="s">
        <v>11</v>
      </c>
      <c r="H34" s="56" t="s">
        <v>11</v>
      </c>
      <c r="I34" s="56" t="s">
        <v>11</v>
      </c>
      <c r="J34" s="56" t="s">
        <v>11</v>
      </c>
    </row>
    <row r="37" ht="15.75">
      <c r="C37" s="32" t="s">
        <v>40</v>
      </c>
    </row>
    <row r="38" ht="15">
      <c r="C38" s="2" t="s">
        <v>41</v>
      </c>
    </row>
    <row r="39" spans="2:12" ht="15">
      <c r="B39" s="33" t="s">
        <v>19</v>
      </c>
      <c r="C39" s="34">
        <v>2008</v>
      </c>
      <c r="D39" s="34">
        <v>2009</v>
      </c>
      <c r="E39" s="34">
        <v>2010</v>
      </c>
      <c r="F39" s="34">
        <v>2011</v>
      </c>
      <c r="G39" s="34">
        <v>2012</v>
      </c>
      <c r="H39" s="34">
        <v>2013</v>
      </c>
      <c r="I39" s="34">
        <v>2014</v>
      </c>
      <c r="J39" s="34">
        <v>2015</v>
      </c>
      <c r="K39" s="34">
        <v>2016</v>
      </c>
      <c r="L39" s="34">
        <v>2017</v>
      </c>
    </row>
    <row r="40" spans="2:12" ht="15">
      <c r="B40" s="111" t="s">
        <v>4</v>
      </c>
      <c r="C40" s="112">
        <v>20822</v>
      </c>
      <c r="D40" s="112">
        <v>21241</v>
      </c>
      <c r="E40" s="112">
        <v>21586</v>
      </c>
      <c r="F40" s="112">
        <v>22304</v>
      </c>
      <c r="G40" s="113">
        <v>22245</v>
      </c>
      <c r="H40" s="112">
        <v>22289</v>
      </c>
      <c r="I40" s="112">
        <v>23147</v>
      </c>
      <c r="J40" s="114">
        <v>24074</v>
      </c>
      <c r="K40" s="112"/>
      <c r="L40" s="114"/>
    </row>
    <row r="41" spans="2:12" ht="15">
      <c r="B41" s="59" t="s">
        <v>20</v>
      </c>
      <c r="C41" s="52">
        <v>12097</v>
      </c>
      <c r="D41" s="52">
        <v>12268</v>
      </c>
      <c r="E41" s="31">
        <v>14654</v>
      </c>
      <c r="F41" s="31">
        <v>14783</v>
      </c>
      <c r="G41" s="31">
        <v>15175</v>
      </c>
      <c r="H41" s="31">
        <v>15478</v>
      </c>
      <c r="I41" s="31">
        <v>15694</v>
      </c>
      <c r="J41" s="82">
        <v>15694</v>
      </c>
      <c r="K41" s="31"/>
      <c r="L41" s="82"/>
    </row>
    <row r="42" spans="2:12" ht="15">
      <c r="B42" s="59" t="s">
        <v>3</v>
      </c>
      <c r="C42" s="31">
        <v>11487</v>
      </c>
      <c r="D42" s="31">
        <v>12063</v>
      </c>
      <c r="E42" s="31">
        <v>12570</v>
      </c>
      <c r="F42" s="31">
        <v>12988</v>
      </c>
      <c r="G42" s="31">
        <v>13831</v>
      </c>
      <c r="H42" s="31">
        <v>14646</v>
      </c>
      <c r="I42" s="31">
        <v>15714</v>
      </c>
      <c r="J42" s="82">
        <v>16724</v>
      </c>
      <c r="K42" s="31"/>
      <c r="L42" s="82"/>
    </row>
    <row r="43" spans="2:12" ht="15">
      <c r="B43" s="59" t="s">
        <v>5</v>
      </c>
      <c r="C43" s="31">
        <v>7249</v>
      </c>
      <c r="D43" s="31">
        <v>7672</v>
      </c>
      <c r="E43" s="31">
        <v>8214</v>
      </c>
      <c r="F43" s="31">
        <v>8357</v>
      </c>
      <c r="G43" s="31">
        <v>8640</v>
      </c>
      <c r="H43" s="31">
        <v>8879</v>
      </c>
      <c r="I43" s="31">
        <v>9502</v>
      </c>
      <c r="J43" s="82">
        <v>11458</v>
      </c>
      <c r="K43" s="31"/>
      <c r="L43" s="82"/>
    </row>
    <row r="44" spans="2:12" ht="15">
      <c r="B44" s="59" t="s">
        <v>7</v>
      </c>
      <c r="C44" s="52">
        <v>5532</v>
      </c>
      <c r="D44" s="52">
        <v>5772</v>
      </c>
      <c r="E44" s="52">
        <v>6012</v>
      </c>
      <c r="F44" s="31">
        <v>6332</v>
      </c>
      <c r="G44" s="31">
        <v>6950</v>
      </c>
      <c r="H44" s="31">
        <v>7098</v>
      </c>
      <c r="I44" s="31">
        <v>7603</v>
      </c>
      <c r="J44" s="82">
        <v>7337</v>
      </c>
      <c r="K44" s="31"/>
      <c r="L44" s="82"/>
    </row>
    <row r="45" spans="2:13" ht="15">
      <c r="B45" s="59" t="s">
        <v>6</v>
      </c>
      <c r="C45" s="52">
        <v>4256</v>
      </c>
      <c r="D45" s="52">
        <v>4360</v>
      </c>
      <c r="E45" s="52">
        <v>4463</v>
      </c>
      <c r="F45" s="31">
        <v>6272</v>
      </c>
      <c r="G45" s="31">
        <v>6579</v>
      </c>
      <c r="H45" s="31">
        <v>8349</v>
      </c>
      <c r="I45" s="31">
        <v>8806</v>
      </c>
      <c r="J45" s="82">
        <v>7934</v>
      </c>
      <c r="K45" s="31"/>
      <c r="L45" s="82"/>
      <c r="M45" t="s">
        <v>11</v>
      </c>
    </row>
    <row r="46" spans="2:12" ht="15">
      <c r="B46" s="59" t="s">
        <v>52</v>
      </c>
      <c r="C46" s="31">
        <v>12543</v>
      </c>
      <c r="D46" s="31">
        <v>13600</v>
      </c>
      <c r="E46" s="31">
        <v>14580</v>
      </c>
      <c r="F46" s="31">
        <v>15247</v>
      </c>
      <c r="G46" s="31">
        <v>15913</v>
      </c>
      <c r="H46" s="31">
        <v>15979</v>
      </c>
      <c r="I46" s="31">
        <v>18249</v>
      </c>
      <c r="J46" s="82">
        <v>20466</v>
      </c>
      <c r="K46" s="31"/>
      <c r="L46" s="82"/>
    </row>
    <row r="47" spans="2:12" ht="15">
      <c r="B47" s="59" t="s">
        <v>55</v>
      </c>
      <c r="C47" s="52">
        <v>2238</v>
      </c>
      <c r="D47" s="52">
        <v>2448</v>
      </c>
      <c r="E47" s="52">
        <v>2593</v>
      </c>
      <c r="F47" s="52">
        <v>2643</v>
      </c>
      <c r="G47" s="52">
        <v>2971</v>
      </c>
      <c r="H47" s="31">
        <v>3289</v>
      </c>
      <c r="I47" s="31">
        <v>3298</v>
      </c>
      <c r="J47" s="82">
        <v>3298</v>
      </c>
      <c r="K47" s="31"/>
      <c r="L47" s="82"/>
    </row>
    <row r="48" spans="2:12" ht="15">
      <c r="B48" s="60" t="s">
        <v>56</v>
      </c>
      <c r="C48" s="52">
        <v>1284</v>
      </c>
      <c r="D48" s="52">
        <v>1326</v>
      </c>
      <c r="E48" s="52">
        <v>1365</v>
      </c>
      <c r="F48" s="52">
        <v>1392</v>
      </c>
      <c r="G48" s="52">
        <v>1470</v>
      </c>
      <c r="H48" s="31">
        <v>1520</v>
      </c>
      <c r="I48" s="31">
        <v>1794</v>
      </c>
      <c r="J48" s="82">
        <v>1794</v>
      </c>
      <c r="K48" s="31"/>
      <c r="L48" s="82"/>
    </row>
    <row r="49" spans="2:12" ht="15">
      <c r="B49" s="60" t="s">
        <v>61</v>
      </c>
      <c r="C49" s="52" t="s">
        <v>11</v>
      </c>
      <c r="D49" s="52" t="s">
        <v>11</v>
      </c>
      <c r="E49" s="52" t="s">
        <v>11</v>
      </c>
      <c r="F49" s="52" t="s">
        <v>11</v>
      </c>
      <c r="G49" s="52" t="s">
        <v>11</v>
      </c>
      <c r="H49" s="52" t="s">
        <v>11</v>
      </c>
      <c r="I49" s="134">
        <v>1350</v>
      </c>
      <c r="J49" s="100">
        <v>1384</v>
      </c>
      <c r="K49" s="134"/>
      <c r="L49" s="100"/>
    </row>
    <row r="50" spans="2:12" ht="15">
      <c r="B50" s="60" t="s">
        <v>62</v>
      </c>
      <c r="C50" s="115" t="s">
        <v>11</v>
      </c>
      <c r="D50" s="115" t="s">
        <v>11</v>
      </c>
      <c r="E50" s="115" t="s">
        <v>11</v>
      </c>
      <c r="F50" s="115" t="s">
        <v>11</v>
      </c>
      <c r="G50" s="115" t="s">
        <v>11</v>
      </c>
      <c r="H50" s="115" t="s">
        <v>11</v>
      </c>
      <c r="I50" s="135">
        <v>570</v>
      </c>
      <c r="J50" s="116">
        <v>609</v>
      </c>
      <c r="K50" s="135"/>
      <c r="L50" s="116"/>
    </row>
    <row r="58" ht="15.75">
      <c r="C58" s="32"/>
    </row>
    <row r="59" ht="15">
      <c r="C59" s="2" t="s">
        <v>47</v>
      </c>
    </row>
    <row r="60" spans="2:12" ht="15">
      <c r="B60" s="33" t="s">
        <v>19</v>
      </c>
      <c r="C60" s="34">
        <v>2008</v>
      </c>
      <c r="D60" s="34">
        <v>2009</v>
      </c>
      <c r="E60" s="34">
        <v>2010</v>
      </c>
      <c r="F60" s="34">
        <v>2011</v>
      </c>
      <c r="G60" s="34">
        <v>2012</v>
      </c>
      <c r="H60" s="34">
        <v>2013</v>
      </c>
      <c r="I60" s="34">
        <v>2014</v>
      </c>
      <c r="J60" s="34">
        <v>2015</v>
      </c>
      <c r="K60" s="34">
        <v>2016</v>
      </c>
      <c r="L60" s="34">
        <v>2017</v>
      </c>
    </row>
    <row r="61" spans="2:12" ht="15">
      <c r="B61" s="23" t="s">
        <v>4</v>
      </c>
      <c r="C61" s="35">
        <f>C40/C21</f>
        <v>0.8691144845462343</v>
      </c>
      <c r="D61" s="35">
        <f aca="true" t="shared" si="5" ref="D61:J61">D40/D21</f>
        <v>0.825946612268683</v>
      </c>
      <c r="E61" s="35">
        <f t="shared" si="5"/>
        <v>0.8379007841006133</v>
      </c>
      <c r="F61" s="35">
        <f t="shared" si="5"/>
        <v>0.7351545936952494</v>
      </c>
      <c r="G61" s="35">
        <f t="shared" si="5"/>
        <v>0.7066166894317207</v>
      </c>
      <c r="H61" s="35">
        <f t="shared" si="5"/>
        <v>0.6569306492970615</v>
      </c>
      <c r="I61" s="35">
        <f t="shared" si="5"/>
        <v>0.6638084313163177</v>
      </c>
      <c r="J61" s="35">
        <f t="shared" si="5"/>
        <v>0.6903928878692286</v>
      </c>
      <c r="K61" s="81"/>
      <c r="L61" s="81"/>
    </row>
    <row r="62" spans="2:12" ht="15">
      <c r="B62" s="21" t="s">
        <v>20</v>
      </c>
      <c r="C62" s="36">
        <f>C41/C22</f>
        <v>0.8703568896803794</v>
      </c>
      <c r="D62" s="91">
        <f>D41/D22</f>
        <v>0.8617200906422012</v>
      </c>
      <c r="E62" s="145">
        <f aca="true" t="shared" si="6" ref="E62:J62">E41/E22</f>
        <v>0.9970063954279493</v>
      </c>
      <c r="F62" s="145">
        <f t="shared" si="6"/>
        <v>0.9913404577081952</v>
      </c>
      <c r="G62" s="145">
        <f t="shared" si="6"/>
        <v>0.9950899532567048</v>
      </c>
      <c r="H62" s="145">
        <f t="shared" si="6"/>
        <v>0.9929944677247347</v>
      </c>
      <c r="I62" s="145">
        <f t="shared" si="6"/>
        <v>0.9854189449736747</v>
      </c>
      <c r="J62" s="145">
        <f t="shared" si="6"/>
        <v>0.9650311574710538</v>
      </c>
      <c r="K62" s="81"/>
      <c r="L62" s="81"/>
    </row>
    <row r="63" spans="2:12" ht="15">
      <c r="B63" s="21" t="s">
        <v>3</v>
      </c>
      <c r="C63" s="35">
        <f>C42/C23</f>
        <v>0.7699733342021603</v>
      </c>
      <c r="D63" s="35">
        <f aca="true" t="shared" si="7" ref="D63:J63">D42/D23</f>
        <v>0.7973511257697495</v>
      </c>
      <c r="E63" s="35">
        <f t="shared" si="7"/>
        <v>0.8194804231689485</v>
      </c>
      <c r="F63" s="35">
        <f t="shared" si="7"/>
        <v>0.835287779162222</v>
      </c>
      <c r="G63" s="35">
        <f t="shared" si="7"/>
        <v>0.8776418067614356</v>
      </c>
      <c r="H63" s="35">
        <f t="shared" si="7"/>
        <v>0.9173046502255999</v>
      </c>
      <c r="I63" s="35">
        <f t="shared" si="7"/>
        <v>0.9708555831990964</v>
      </c>
      <c r="J63" s="35">
        <f t="shared" si="7"/>
        <v>0.9954761904761905</v>
      </c>
      <c r="K63" s="81"/>
      <c r="L63" s="81"/>
    </row>
    <row r="64" spans="2:12" ht="15">
      <c r="B64" s="21" t="s">
        <v>5</v>
      </c>
      <c r="C64" s="36">
        <v>0.7696823020355109</v>
      </c>
      <c r="D64" s="35">
        <v>0.7980074029370438</v>
      </c>
      <c r="E64" s="35">
        <v>0.8375516241642507</v>
      </c>
      <c r="F64" s="35">
        <v>0.8257100897810887</v>
      </c>
      <c r="G64" s="35">
        <f aca="true" t="shared" si="8" ref="G63:J68">G43/G24</f>
        <v>0.748894860015602</v>
      </c>
      <c r="H64" s="81">
        <f t="shared" si="8"/>
        <v>0.7701448521120652</v>
      </c>
      <c r="I64" s="81">
        <v>0.8656752660886726</v>
      </c>
      <c r="J64" s="81">
        <f aca="true" t="shared" si="9" ref="J63:J71">J43/J24</f>
        <v>0.993152465979024</v>
      </c>
      <c r="K64" s="81"/>
      <c r="L64" s="81"/>
    </row>
    <row r="65" spans="2:12" ht="15">
      <c r="B65" s="21" t="s">
        <v>7</v>
      </c>
      <c r="C65" s="37">
        <v>0.4417364912470869</v>
      </c>
      <c r="D65" s="37">
        <v>0.44488490751565923</v>
      </c>
      <c r="E65" s="37">
        <v>0.45250732238948305</v>
      </c>
      <c r="F65" s="35">
        <v>0.46003173276519777</v>
      </c>
      <c r="G65" s="35">
        <f t="shared" si="8"/>
        <v>0.48787319252918976</v>
      </c>
      <c r="H65" s="81">
        <f t="shared" si="8"/>
        <v>0.48441273656123673</v>
      </c>
      <c r="I65" s="81">
        <v>0.5641798133004853</v>
      </c>
      <c r="J65" s="81">
        <f t="shared" si="9"/>
        <v>0.5365699779077733</v>
      </c>
      <c r="K65" s="81"/>
      <c r="L65" s="81"/>
    </row>
    <row r="66" spans="2:12" ht="15">
      <c r="B66" s="21" t="s">
        <v>6</v>
      </c>
      <c r="C66" s="37">
        <v>0.3699629581371107</v>
      </c>
      <c r="D66" s="37">
        <v>0.3710807362857663</v>
      </c>
      <c r="E66" s="37">
        <v>0.3719100301564926</v>
      </c>
      <c r="F66" s="35">
        <v>0.5117361147509478</v>
      </c>
      <c r="G66" s="35">
        <f t="shared" si="8"/>
        <v>0.5499212128529377</v>
      </c>
      <c r="H66" s="81">
        <f t="shared" si="8"/>
        <v>0.6941586042017222</v>
      </c>
      <c r="I66" s="81">
        <v>0.6757150837988827</v>
      </c>
      <c r="J66" s="81">
        <f t="shared" si="9"/>
        <v>0.6524306771724254</v>
      </c>
      <c r="K66" s="81"/>
      <c r="L66" s="81"/>
    </row>
    <row r="67" spans="2:12" ht="15">
      <c r="B67" s="21" t="s">
        <v>43</v>
      </c>
      <c r="C67" s="35">
        <v>0.8600798644724105</v>
      </c>
      <c r="D67" s="35">
        <v>0.905398386992159</v>
      </c>
      <c r="E67" s="35">
        <v>0.9330321852060983</v>
      </c>
      <c r="F67" s="35">
        <f>F46/F27</f>
        <v>0.73434873595369</v>
      </c>
      <c r="G67" s="35">
        <f t="shared" si="8"/>
        <v>0.7190493671754322</v>
      </c>
      <c r="H67" s="81">
        <f t="shared" si="8"/>
        <v>0.6797997291900192</v>
      </c>
      <c r="I67" s="81">
        <f t="shared" si="8"/>
        <v>0.7342806455402349</v>
      </c>
      <c r="J67" s="81">
        <f t="shared" si="8"/>
        <v>0.779911490366778</v>
      </c>
      <c r="K67" s="81"/>
      <c r="L67" s="81"/>
    </row>
    <row r="68" spans="2:12" ht="15">
      <c r="B68" s="21" t="s">
        <v>45</v>
      </c>
      <c r="C68" s="37">
        <v>0.8987400175053535</v>
      </c>
      <c r="D68" s="37">
        <v>0.9630533275132737</v>
      </c>
      <c r="E68" s="37">
        <v>1</v>
      </c>
      <c r="F68" s="37">
        <f>F47/F28</f>
        <v>0.867082507176901</v>
      </c>
      <c r="G68" s="36">
        <f t="shared" si="8"/>
        <v>0.9183925811437403</v>
      </c>
      <c r="H68" s="81">
        <f t="shared" si="8"/>
        <v>0.9614147909967846</v>
      </c>
      <c r="I68" s="81">
        <v>0.9640456007015492</v>
      </c>
      <c r="J68" s="81">
        <f t="shared" si="9"/>
        <v>0.9640456007015492</v>
      </c>
      <c r="K68" s="81"/>
      <c r="L68" s="81"/>
    </row>
    <row r="69" spans="2:12" ht="15">
      <c r="B69" s="22" t="s">
        <v>46</v>
      </c>
      <c r="C69" s="37">
        <v>0.9793306633854697</v>
      </c>
      <c r="D69" s="37">
        <v>0.9907698412117727</v>
      </c>
      <c r="E69" s="37">
        <v>0.999816883354697</v>
      </c>
      <c r="F69" s="37">
        <f>F48/F29</f>
        <v>0.14526567375521932</v>
      </c>
      <c r="G69" s="36">
        <v>1</v>
      </c>
      <c r="H69" s="81">
        <f>H48/H29</f>
        <v>0.9212121212121213</v>
      </c>
      <c r="I69" s="81">
        <v>0.9442105263157895</v>
      </c>
      <c r="J69" s="81">
        <f t="shared" si="9"/>
        <v>0.9442105263157895</v>
      </c>
      <c r="K69" s="81"/>
      <c r="L69" s="81"/>
    </row>
    <row r="70" spans="2:12" ht="15">
      <c r="B70" s="60" t="s">
        <v>58</v>
      </c>
      <c r="C70" s="90" t="s">
        <v>11</v>
      </c>
      <c r="D70" s="90" t="s">
        <v>11</v>
      </c>
      <c r="E70" s="90" t="s">
        <v>11</v>
      </c>
      <c r="F70" s="90" t="s">
        <v>11</v>
      </c>
      <c r="G70" s="91" t="s">
        <v>11</v>
      </c>
      <c r="H70" s="92"/>
      <c r="I70" s="81">
        <v>0.7529280535415505</v>
      </c>
      <c r="J70" s="81">
        <f t="shared" si="9"/>
        <v>0.7718906860011154</v>
      </c>
      <c r="K70" s="81"/>
      <c r="L70" s="81"/>
    </row>
    <row r="71" spans="2:12" ht="15">
      <c r="B71" s="60" t="s">
        <v>60</v>
      </c>
      <c r="C71" s="90" t="s">
        <v>11</v>
      </c>
      <c r="D71" s="90" t="s">
        <v>11</v>
      </c>
      <c r="E71" s="90" t="s">
        <v>11</v>
      </c>
      <c r="F71" s="90" t="s">
        <v>11</v>
      </c>
      <c r="G71" s="91" t="s">
        <v>11</v>
      </c>
      <c r="H71" s="92"/>
      <c r="I71" s="81">
        <v>0.7002457002457002</v>
      </c>
      <c r="J71" s="81">
        <f t="shared" si="9"/>
        <v>0.7481572481572482</v>
      </c>
      <c r="K71" s="81"/>
      <c r="L71" s="81"/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J25 J28 J26" evalError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espinal</dc:creator>
  <cp:keywords/>
  <dc:description/>
  <cp:lastModifiedBy>Gio_Espinal</cp:lastModifiedBy>
  <cp:lastPrinted>2012-01-20T19:52:29Z</cp:lastPrinted>
  <dcterms:created xsi:type="dcterms:W3CDTF">2011-12-29T16:07:40Z</dcterms:created>
  <dcterms:modified xsi:type="dcterms:W3CDTF">2016-03-15T21:05:16Z</dcterms:modified>
  <cp:category/>
  <cp:version/>
  <cp:contentType/>
  <cp:contentStatus/>
</cp:coreProperties>
</file>